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zettParishCounci\OneDrive - Parish Council\Desktop\"/>
    </mc:Choice>
  </mc:AlternateContent>
  <xr:revisionPtr revIDLastSave="0" documentId="13_ncr:1_{45F9026A-D0F1-4659-8195-8778F771D344}" xr6:coauthVersionLast="47" xr6:coauthVersionMax="47" xr10:uidLastSave="{00000000-0000-0000-0000-000000000000}"/>
  <bookViews>
    <workbookView xWindow="-120" yWindow="-120" windowWidth="20730" windowHeight="11160" activeTab="1" xr2:uid="{78D05CC4-0A95-4211-891D-B5FB8C9483AA}"/>
  </bookViews>
  <sheets>
    <sheet name="Receipts 2022-2023" sheetId="7" r:id="rId1"/>
    <sheet name="Payments 2022-2023" sheetId="8" r:id="rId2"/>
    <sheet name="Reconciliation 31.03.23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6" l="1"/>
  <c r="H34" i="26" s="1"/>
  <c r="H16" i="26"/>
  <c r="H21" i="26" s="1"/>
  <c r="P183" i="8"/>
  <c r="Q183" i="8" s="1"/>
  <c r="P182" i="8"/>
  <c r="Q182" i="8" s="1"/>
  <c r="P181" i="8"/>
  <c r="Q181" i="8" s="1"/>
  <c r="P180" i="8"/>
  <c r="Q180" i="8" s="1"/>
  <c r="P179" i="8"/>
  <c r="Q179" i="8" s="1"/>
  <c r="P178" i="8"/>
  <c r="Q178" i="8" s="1"/>
  <c r="P177" i="8"/>
  <c r="Q177" i="8" s="1"/>
  <c r="P176" i="8"/>
  <c r="Q176" i="8" s="1"/>
  <c r="P175" i="8"/>
  <c r="Q175" i="8" s="1"/>
  <c r="P174" i="8"/>
  <c r="Q174" i="8" s="1"/>
  <c r="P173" i="8"/>
  <c r="Q173" i="8" s="1"/>
  <c r="P172" i="8"/>
  <c r="Q172" i="8" s="1"/>
  <c r="P171" i="8"/>
  <c r="Q171" i="8" s="1"/>
  <c r="P40" i="7"/>
  <c r="P39" i="7"/>
  <c r="P38" i="7"/>
  <c r="P168" i="8"/>
  <c r="N185" i="8"/>
  <c r="M185" i="8"/>
  <c r="L185" i="8"/>
  <c r="K185" i="8"/>
  <c r="J185" i="8"/>
  <c r="I185" i="8"/>
  <c r="H185" i="8"/>
  <c r="F185" i="8"/>
  <c r="N42" i="7"/>
  <c r="L42" i="7"/>
  <c r="J42" i="7"/>
  <c r="G42" i="7"/>
  <c r="C42" i="7"/>
  <c r="Q168" i="8"/>
  <c r="R161" i="8"/>
  <c r="O161" i="8"/>
  <c r="R156" i="8"/>
  <c r="G156" i="8"/>
  <c r="G155" i="8"/>
  <c r="P155" i="8" s="1"/>
  <c r="Q155" i="8" s="1"/>
  <c r="P149" i="8"/>
  <c r="Q149" i="8" s="1"/>
  <c r="P170" i="8"/>
  <c r="Q170" i="8" s="1"/>
  <c r="P169" i="8"/>
  <c r="Q169" i="8" s="1"/>
  <c r="P167" i="8"/>
  <c r="Q167" i="8" s="1"/>
  <c r="P166" i="8"/>
  <c r="Q166" i="8" s="1"/>
  <c r="P165" i="8"/>
  <c r="Q165" i="8" s="1"/>
  <c r="P164" i="8"/>
  <c r="Q164" i="8" s="1"/>
  <c r="P163" i="8"/>
  <c r="Q163" i="8" s="1"/>
  <c r="P162" i="8"/>
  <c r="Q162" i="8" s="1"/>
  <c r="P161" i="8"/>
  <c r="P160" i="8"/>
  <c r="Q160" i="8" s="1"/>
  <c r="P159" i="8"/>
  <c r="Q159" i="8" s="1"/>
  <c r="Q158" i="8"/>
  <c r="P157" i="8"/>
  <c r="Q157" i="8" s="1"/>
  <c r="P156" i="8"/>
  <c r="P154" i="8"/>
  <c r="Q154" i="8" s="1"/>
  <c r="P153" i="8"/>
  <c r="Q153" i="8" s="1"/>
  <c r="P152" i="8"/>
  <c r="Q152" i="8" s="1"/>
  <c r="P151" i="8"/>
  <c r="Q151" i="8" s="1"/>
  <c r="P150" i="8"/>
  <c r="Q150" i="8" s="1"/>
  <c r="P32" i="7"/>
  <c r="P31" i="7"/>
  <c r="P145" i="8"/>
  <c r="Q145" i="8" s="1"/>
  <c r="P122" i="8"/>
  <c r="Q122" i="8" s="1"/>
  <c r="P112" i="8"/>
  <c r="Q112" i="8" s="1"/>
  <c r="P148" i="8"/>
  <c r="Q148" i="8" s="1"/>
  <c r="P147" i="8"/>
  <c r="Q147" i="8" s="1"/>
  <c r="P146" i="8"/>
  <c r="Q146" i="8" s="1"/>
  <c r="P144" i="8"/>
  <c r="Q144" i="8" s="1"/>
  <c r="P140" i="8"/>
  <c r="Q140" i="8" s="1"/>
  <c r="P139" i="8"/>
  <c r="Q139" i="8" s="1"/>
  <c r="P138" i="8"/>
  <c r="Q138" i="8" s="1"/>
  <c r="P137" i="8"/>
  <c r="Q137" i="8" s="1"/>
  <c r="P136" i="8"/>
  <c r="Q136" i="8" s="1"/>
  <c r="P29" i="7"/>
  <c r="P30" i="7"/>
  <c r="P28" i="7"/>
  <c r="P135" i="8"/>
  <c r="Q135" i="8" s="1"/>
  <c r="E26" i="7"/>
  <c r="P26" i="7" s="1"/>
  <c r="E25" i="7"/>
  <c r="P25" i="7" s="1"/>
  <c r="P27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134" i="8"/>
  <c r="Q134" i="8" s="1"/>
  <c r="P133" i="8"/>
  <c r="Q133" i="8" s="1"/>
  <c r="P132" i="8"/>
  <c r="Q132" i="8" s="1"/>
  <c r="P131" i="8"/>
  <c r="Q131" i="8" s="1"/>
  <c r="P130" i="8"/>
  <c r="Q130" i="8" s="1"/>
  <c r="P129" i="8"/>
  <c r="Q129" i="8" s="1"/>
  <c r="P128" i="8"/>
  <c r="Q128" i="8" s="1"/>
  <c r="P127" i="8"/>
  <c r="Q127" i="8" s="1"/>
  <c r="P126" i="8"/>
  <c r="Q126" i="8" s="1"/>
  <c r="P125" i="8"/>
  <c r="Q125" i="8" s="1"/>
  <c r="P124" i="8"/>
  <c r="Q124" i="8" s="1"/>
  <c r="P123" i="8"/>
  <c r="Q123" i="8" s="1"/>
  <c r="P121" i="8"/>
  <c r="Q121" i="8" s="1"/>
  <c r="P120" i="8"/>
  <c r="Q120" i="8" s="1"/>
  <c r="P119" i="8"/>
  <c r="Q119" i="8" s="1"/>
  <c r="P118" i="8"/>
  <c r="Q118" i="8" s="1"/>
  <c r="P117" i="8"/>
  <c r="Q117" i="8" s="1"/>
  <c r="P116" i="8"/>
  <c r="Q116" i="8" s="1"/>
  <c r="P115" i="8"/>
  <c r="Q115" i="8" s="1"/>
  <c r="P114" i="8"/>
  <c r="Q114" i="8" s="1"/>
  <c r="P113" i="8"/>
  <c r="Q113" i="8" s="1"/>
  <c r="P111" i="8"/>
  <c r="Q111" i="8" s="1"/>
  <c r="P110" i="8"/>
  <c r="Q110" i="8" s="1"/>
  <c r="P109" i="8"/>
  <c r="Q109" i="8" s="1"/>
  <c r="P108" i="8"/>
  <c r="Q108" i="8" s="1"/>
  <c r="P103" i="8"/>
  <c r="Q103" i="8" s="1"/>
  <c r="P102" i="8"/>
  <c r="Q102" i="8" s="1"/>
  <c r="Q92" i="8"/>
  <c r="G97" i="8"/>
  <c r="P97" i="8" s="1"/>
  <c r="Q97" i="8" s="1"/>
  <c r="P101" i="8"/>
  <c r="Q101" i="8" s="1"/>
  <c r="P100" i="8"/>
  <c r="Q100" i="8" s="1"/>
  <c r="P99" i="8"/>
  <c r="Q99" i="8" s="1"/>
  <c r="P98" i="8"/>
  <c r="Q98" i="8" s="1"/>
  <c r="P96" i="8"/>
  <c r="Q96" i="8" s="1"/>
  <c r="P95" i="8"/>
  <c r="Q95" i="8" s="1"/>
  <c r="P94" i="8"/>
  <c r="Q94" i="8" s="1"/>
  <c r="P93" i="8"/>
  <c r="Q93" i="8" s="1"/>
  <c r="P91" i="8"/>
  <c r="Q91" i="8" s="1"/>
  <c r="P90" i="8"/>
  <c r="Q90" i="8" s="1"/>
  <c r="E42" i="7" l="1"/>
  <c r="P43" i="7" s="1"/>
  <c r="Q161" i="8"/>
  <c r="Q156" i="8"/>
  <c r="P89" i="8"/>
  <c r="Q89" i="8" s="1"/>
  <c r="P88" i="8"/>
  <c r="Q88" i="8" s="1"/>
  <c r="P87" i="8"/>
  <c r="Q87" i="8" s="1"/>
  <c r="P86" i="8"/>
  <c r="Q86" i="8" s="1"/>
  <c r="P85" i="8"/>
  <c r="Q85" i="8" s="1"/>
  <c r="P84" i="8"/>
  <c r="Q84" i="8" s="1"/>
  <c r="P83" i="8"/>
  <c r="Q83" i="8" s="1"/>
  <c r="P80" i="8"/>
  <c r="Q80" i="8" s="1"/>
  <c r="P79" i="8"/>
  <c r="Q79" i="8" s="1"/>
  <c r="P78" i="8"/>
  <c r="Q78" i="8" s="1"/>
  <c r="P77" i="8"/>
  <c r="Q77" i="8" s="1"/>
  <c r="P75" i="8"/>
  <c r="Q75" i="8" s="1"/>
  <c r="P74" i="8"/>
  <c r="Q74" i="8" s="1"/>
  <c r="P73" i="8"/>
  <c r="Q73" i="8" s="1"/>
  <c r="P72" i="8"/>
  <c r="Q72" i="8" s="1"/>
  <c r="P71" i="8"/>
  <c r="Q71" i="8" s="1"/>
  <c r="P66" i="8"/>
  <c r="Q66" i="8" s="1"/>
  <c r="P65" i="8"/>
  <c r="Q65" i="8" s="1"/>
  <c r="P64" i="8"/>
  <c r="Q64" i="8" s="1"/>
  <c r="P63" i="8"/>
  <c r="Q63" i="8" s="1"/>
  <c r="P60" i="8"/>
  <c r="Q60" i="8" s="1"/>
  <c r="P59" i="8"/>
  <c r="Q59" i="8" s="1"/>
  <c r="P58" i="8"/>
  <c r="Q58" i="8" s="1"/>
  <c r="P57" i="8"/>
  <c r="Q57" i="8" s="1"/>
  <c r="P56" i="8"/>
  <c r="Q56" i="8" s="1"/>
  <c r="P55" i="8"/>
  <c r="Q55" i="8" s="1"/>
  <c r="P54" i="8"/>
  <c r="Q54" i="8" s="1"/>
  <c r="P53" i="8"/>
  <c r="Q53" i="8" s="1"/>
  <c r="P52" i="8"/>
  <c r="Q52" i="8" s="1"/>
  <c r="P51" i="8"/>
  <c r="Q51" i="8" s="1"/>
  <c r="P50" i="8"/>
  <c r="Q50" i="8" s="1"/>
  <c r="P49" i="8"/>
  <c r="Q49" i="8" s="1"/>
  <c r="P48" i="8"/>
  <c r="Q48" i="8" s="1"/>
  <c r="P47" i="8"/>
  <c r="Q47" i="8" s="1"/>
  <c r="P46" i="8"/>
  <c r="Q46" i="8" s="1"/>
  <c r="P45" i="8"/>
  <c r="Q45" i="8" s="1"/>
  <c r="P44" i="8"/>
  <c r="Q44" i="8" s="1"/>
  <c r="P43" i="8"/>
  <c r="Q43" i="8" s="1"/>
  <c r="P42" i="8"/>
  <c r="Q42" i="8" s="1"/>
  <c r="P41" i="8"/>
  <c r="Q41" i="8" s="1"/>
  <c r="P40" i="8"/>
  <c r="Q40" i="8" s="1"/>
  <c r="P39" i="8"/>
  <c r="Q39" i="8" s="1"/>
  <c r="P38" i="8"/>
  <c r="Q38" i="8" s="1"/>
  <c r="P37" i="8"/>
  <c r="P32" i="8"/>
  <c r="Q32" i="8" s="1"/>
  <c r="P31" i="8"/>
  <c r="Q31" i="8" s="1"/>
  <c r="P30" i="8"/>
  <c r="Q30" i="8" s="1"/>
  <c r="P29" i="8"/>
  <c r="Q29" i="8" s="1"/>
  <c r="P28" i="8"/>
  <c r="Q28" i="8" s="1"/>
  <c r="P27" i="8"/>
  <c r="Q27" i="8" s="1"/>
  <c r="P26" i="8"/>
  <c r="Q26" i="8" s="1"/>
  <c r="P25" i="8"/>
  <c r="Q25" i="8" s="1"/>
  <c r="P24" i="8"/>
  <c r="Q24" i="8" s="1"/>
  <c r="P23" i="8"/>
  <c r="Q23" i="8" s="1"/>
  <c r="P22" i="8"/>
  <c r="Q22" i="8" s="1"/>
  <c r="P21" i="8"/>
  <c r="Q21" i="8" s="1"/>
  <c r="P20" i="8"/>
  <c r="Q20" i="8" s="1"/>
  <c r="P19" i="8"/>
  <c r="Q19" i="8" s="1"/>
  <c r="P18" i="8"/>
  <c r="Q18" i="8" s="1"/>
  <c r="P17" i="8"/>
  <c r="Q17" i="8" s="1"/>
  <c r="P16" i="8"/>
  <c r="Q16" i="8" s="1"/>
  <c r="P15" i="8"/>
  <c r="Q15" i="8" s="1"/>
  <c r="P14" i="8"/>
  <c r="Q14" i="8" s="1"/>
  <c r="P13" i="8"/>
  <c r="Q13" i="8" s="1"/>
  <c r="P12" i="8"/>
  <c r="Q12" i="8" s="1"/>
  <c r="P11" i="8"/>
  <c r="Q11" i="8" s="1"/>
  <c r="P10" i="8"/>
  <c r="Q10" i="8" s="1"/>
  <c r="P9" i="8"/>
  <c r="Q9" i="8" s="1"/>
  <c r="P8" i="8"/>
  <c r="Q8" i="8" s="1"/>
  <c r="P7" i="8"/>
  <c r="Q7" i="8" s="1"/>
  <c r="P6" i="8"/>
  <c r="E185" i="8"/>
  <c r="G76" i="8"/>
  <c r="P76" i="8" s="1"/>
  <c r="Q76" i="8" s="1"/>
  <c r="R81" i="8"/>
  <c r="G81" i="8"/>
  <c r="P81" i="8" s="1"/>
  <c r="O82" i="8"/>
  <c r="O185" i="8" s="1"/>
  <c r="P5" i="7"/>
  <c r="P42" i="7" s="1"/>
  <c r="R61" i="8"/>
  <c r="R185" i="8" s="1"/>
  <c r="G61" i="8"/>
  <c r="G185" i="8" s="1"/>
  <c r="R62" i="8"/>
  <c r="G62" i="8"/>
  <c r="P62" i="8" s="1"/>
  <c r="Q62" i="8" l="1"/>
  <c r="Q81" i="8"/>
  <c r="P61" i="8"/>
  <c r="Q61" i="8" s="1"/>
  <c r="P82" i="8"/>
  <c r="Q82" i="8" s="1"/>
  <c r="Q37" i="8"/>
  <c r="Q6" i="8"/>
  <c r="Q185" i="8" s="1"/>
  <c r="P185" i="8" l="1"/>
  <c r="Q186" i="8" s="1"/>
</calcChain>
</file>

<file path=xl/sharedStrings.xml><?xml version="1.0" encoding="utf-8"?>
<sst xmlns="http://schemas.openxmlformats.org/spreadsheetml/2006/main" count="887" uniqueCount="247">
  <si>
    <t>Total</t>
  </si>
  <si>
    <t>VAT</t>
  </si>
  <si>
    <t>Precept</t>
  </si>
  <si>
    <t>Interest</t>
  </si>
  <si>
    <t>Date</t>
  </si>
  <si>
    <t>From</t>
  </si>
  <si>
    <t>Payments</t>
  </si>
  <si>
    <t>Payee</t>
  </si>
  <si>
    <t>Details</t>
  </si>
  <si>
    <t>net of VAT</t>
  </si>
  <si>
    <t>Grass cutting</t>
  </si>
  <si>
    <t>05.04.22</t>
  </si>
  <si>
    <t>07.04.22</t>
  </si>
  <si>
    <t>FHDC</t>
  </si>
  <si>
    <t>22.04.22</t>
  </si>
  <si>
    <t>Lyminge Association</t>
  </si>
  <si>
    <t>05.05.22</t>
  </si>
  <si>
    <t>09.05.22</t>
  </si>
  <si>
    <t>Cantores Dominincae</t>
  </si>
  <si>
    <t>06.06.22</t>
  </si>
  <si>
    <t>BP</t>
  </si>
  <si>
    <t>HMRC</t>
  </si>
  <si>
    <t>NEST</t>
  </si>
  <si>
    <t>O2</t>
  </si>
  <si>
    <t>Other</t>
  </si>
  <si>
    <t>13.04.22</t>
  </si>
  <si>
    <t>Salary</t>
  </si>
  <si>
    <t>Expenses</t>
  </si>
  <si>
    <t>Cherri Norman</t>
  </si>
  <si>
    <t>19.04.22</t>
  </si>
  <si>
    <t>DD</t>
  </si>
  <si>
    <t>Telephone</t>
  </si>
  <si>
    <t>26.04.22</t>
  </si>
  <si>
    <t>Sarah Harrison</t>
  </si>
  <si>
    <t>28.04.22</t>
  </si>
  <si>
    <t>17.05.22</t>
  </si>
  <si>
    <t>Pension</t>
  </si>
  <si>
    <t>24.05.22</t>
  </si>
  <si>
    <t>Lyminge Methodist</t>
  </si>
  <si>
    <t>Etchinghill VH</t>
  </si>
  <si>
    <t>PAYE</t>
  </si>
  <si>
    <t>Maurice Gill</t>
  </si>
  <si>
    <t>KALC</t>
  </si>
  <si>
    <t>Vision ICT</t>
  </si>
  <si>
    <t>Spearpoint</t>
  </si>
  <si>
    <t>Scott Jennings</t>
  </si>
  <si>
    <t>Cleaning</t>
  </si>
  <si>
    <t>Farthing Plants</t>
  </si>
  <si>
    <t>Len Jeavons</t>
  </si>
  <si>
    <t>Slate Workshop</t>
  </si>
  <si>
    <t>Glasdon</t>
  </si>
  <si>
    <t>Emily Arnold</t>
  </si>
  <si>
    <t>30.05.22</t>
  </si>
  <si>
    <t>15.06.22</t>
  </si>
  <si>
    <t>Course</t>
  </si>
  <si>
    <t>Advertising</t>
  </si>
  <si>
    <t>21.06.22</t>
  </si>
  <si>
    <t>24.06.22</t>
  </si>
  <si>
    <t>Harmers</t>
  </si>
  <si>
    <t>Viking</t>
  </si>
  <si>
    <t>Stationery</t>
  </si>
  <si>
    <t>Hall hire</t>
  </si>
  <si>
    <t>30.06.22</t>
  </si>
  <si>
    <t>Unity Bank</t>
  </si>
  <si>
    <t>Charges</t>
  </si>
  <si>
    <t>Room hire</t>
  </si>
  <si>
    <t>Jubilee grant</t>
  </si>
  <si>
    <t>Newsletter</t>
  </si>
  <si>
    <t>Plaques</t>
  </si>
  <si>
    <t>Tree works</t>
  </si>
  <si>
    <t>Tree protection</t>
  </si>
  <si>
    <t>Tree stakes</t>
  </si>
  <si>
    <t>Grounds maint</t>
  </si>
  <si>
    <t>Salaries</t>
  </si>
  <si>
    <t xml:space="preserve">Room </t>
  </si>
  <si>
    <t>hire</t>
  </si>
  <si>
    <t>News</t>
  </si>
  <si>
    <t>letter</t>
  </si>
  <si>
    <t>Jubilee</t>
  </si>
  <si>
    <t>Other staff</t>
  </si>
  <si>
    <t>costs</t>
  </si>
  <si>
    <t>Grounds</t>
  </si>
  <si>
    <t>trees</t>
  </si>
  <si>
    <t>Reimb subs</t>
  </si>
  <si>
    <t>Prof fees</t>
  </si>
  <si>
    <t xml:space="preserve">Repairs </t>
  </si>
  <si>
    <t>News letter</t>
  </si>
  <si>
    <t>Website/email</t>
  </si>
  <si>
    <t>29.04.22</t>
  </si>
  <si>
    <t>Saver account Nationwide</t>
  </si>
  <si>
    <t>RECEIPTS 2022/2023</t>
  </si>
  <si>
    <t>PAYMENTS 2022/2023</t>
  </si>
  <si>
    <t>01.07.22</t>
  </si>
  <si>
    <t>05.07.22</t>
  </si>
  <si>
    <t>Lees</t>
  </si>
  <si>
    <t>Allotments</t>
  </si>
  <si>
    <t>08.07.22</t>
  </si>
  <si>
    <t>Leppard</t>
  </si>
  <si>
    <t>16.08.22</t>
  </si>
  <si>
    <t>05.08.22</t>
  </si>
  <si>
    <t>Beeney</t>
  </si>
  <si>
    <t>15.07.22</t>
  </si>
  <si>
    <t>26.07.22</t>
  </si>
  <si>
    <t>Salary/exps</t>
  </si>
  <si>
    <t>Subs</t>
  </si>
  <si>
    <t>27.07.22</t>
  </si>
  <si>
    <t>R Baldwin</t>
  </si>
  <si>
    <t>Laptop/bolts</t>
  </si>
  <si>
    <t>01.08.22</t>
  </si>
  <si>
    <t>Lionel Robbins</t>
  </si>
  <si>
    <t>Internal audit</t>
  </si>
  <si>
    <t>17.08.22</t>
  </si>
  <si>
    <t>18.08.22</t>
  </si>
  <si>
    <t>26.08.22</t>
  </si>
  <si>
    <t>M Deacon</t>
  </si>
  <si>
    <t>BT box refurb</t>
  </si>
  <si>
    <t>LYMINGE PARISH COUNCIL</t>
  </si>
  <si>
    <t xml:space="preserve">Prepared by </t>
  </si>
  <si>
    <t>Geoff Eaton, RFO</t>
  </si>
  <si>
    <t xml:space="preserve">Date </t>
  </si>
  <si>
    <t>Approved by</t>
  </si>
  <si>
    <t>Cash in hand 01.04.2022</t>
  </si>
  <si>
    <t>ADD</t>
  </si>
  <si>
    <t xml:space="preserve">SUBTRACT </t>
  </si>
  <si>
    <t>Unity Current account</t>
  </si>
  <si>
    <t>Reserve account NatWest</t>
  </si>
  <si>
    <t>plus unpresented receipts</t>
  </si>
  <si>
    <t>Bank Balance</t>
  </si>
  <si>
    <t>04.09.22</t>
  </si>
  <si>
    <t>05.09.22</t>
  </si>
  <si>
    <t>27.09.22</t>
  </si>
  <si>
    <t>S Harrison</t>
  </si>
  <si>
    <t>15.09.22</t>
  </si>
  <si>
    <t>20.09.22</t>
  </si>
  <si>
    <t>Printing</t>
  </si>
  <si>
    <t>Folkestone Printing</t>
  </si>
  <si>
    <t>RoSPA</t>
  </si>
  <si>
    <t>Inspection</t>
  </si>
  <si>
    <t>Roger Joyce</t>
  </si>
  <si>
    <t>Website</t>
  </si>
  <si>
    <t>22.09.22</t>
  </si>
  <si>
    <t>26.09.22</t>
  </si>
  <si>
    <t>30.09.22</t>
  </si>
  <si>
    <t>Bin emptying</t>
  </si>
  <si>
    <t>Repairs</t>
  </si>
  <si>
    <t>05.10.22</t>
  </si>
  <si>
    <t>NS&amp;I</t>
  </si>
  <si>
    <t>14.10.22</t>
  </si>
  <si>
    <t>PortalPlanQuest</t>
  </si>
  <si>
    <t>Planning app</t>
  </si>
  <si>
    <t>17.10.22</t>
  </si>
  <si>
    <t>24.10.22</t>
  </si>
  <si>
    <t>Gallagher</t>
  </si>
  <si>
    <t>Insurance</t>
  </si>
  <si>
    <t>26.10.22</t>
  </si>
  <si>
    <t>19.10.22</t>
  </si>
  <si>
    <t>Chq</t>
  </si>
  <si>
    <t>Wreath</t>
  </si>
  <si>
    <t>RBL Poppy Appeal</t>
  </si>
  <si>
    <t>17.11.22</t>
  </si>
  <si>
    <t>07.11.22</t>
  </si>
  <si>
    <t>14.11.22</t>
  </si>
  <si>
    <t>21.11.22</t>
  </si>
  <si>
    <t>09.11.22</t>
  </si>
  <si>
    <t>KCPFA</t>
  </si>
  <si>
    <t>Hugh Harris</t>
  </si>
  <si>
    <t>Kingsford Solicitors</t>
  </si>
  <si>
    <t>11.11.22</t>
  </si>
  <si>
    <t>16.11.22</t>
  </si>
  <si>
    <t>Emorsgate Seeds</t>
  </si>
  <si>
    <t>Seeds</t>
  </si>
  <si>
    <t>Dennis Huntley</t>
  </si>
  <si>
    <t>EC Woods</t>
  </si>
  <si>
    <t>25.11.22</t>
  </si>
  <si>
    <t>Legal fees</t>
  </si>
  <si>
    <t>Signs/goals</t>
  </si>
  <si>
    <t>Grant</t>
  </si>
  <si>
    <t>Refurbish sign</t>
  </si>
  <si>
    <t>Fitness equip</t>
  </si>
  <si>
    <t xml:space="preserve">less unpresented payments </t>
  </si>
  <si>
    <t>06.12.22</t>
  </si>
  <si>
    <t>12.12.22</t>
  </si>
  <si>
    <t>Nationwide</t>
  </si>
  <si>
    <t>Lyminge Youth Association</t>
  </si>
  <si>
    <t>19.12.22</t>
  </si>
  <si>
    <t>28.12.22</t>
  </si>
  <si>
    <t>08.12.22</t>
  </si>
  <si>
    <t>Tree work</t>
  </si>
  <si>
    <t>Hopkins</t>
  </si>
  <si>
    <t xml:space="preserve">Defib </t>
  </si>
  <si>
    <t>AJ White</t>
  </si>
  <si>
    <t>15.12.22</t>
  </si>
  <si>
    <t>23.12.22</t>
  </si>
  <si>
    <t>BT Box/</t>
  </si>
  <si>
    <t>Defib</t>
  </si>
  <si>
    <t>Grants</t>
  </si>
  <si>
    <t>30.12.22</t>
  </si>
  <si>
    <t>05.01.23</t>
  </si>
  <si>
    <t>27.01.23</t>
  </si>
  <si>
    <t>TBC</t>
  </si>
  <si>
    <t>16.01.23</t>
  </si>
  <si>
    <t>DM Payroll</t>
  </si>
  <si>
    <t>Payroll admin</t>
  </si>
  <si>
    <t>SLCC</t>
  </si>
  <si>
    <t>Courses</t>
  </si>
  <si>
    <t>Lyminge PCC</t>
  </si>
  <si>
    <t>26.01.23</t>
  </si>
  <si>
    <t>01.02.23</t>
  </si>
  <si>
    <t>06.02.23</t>
  </si>
  <si>
    <t>13.02.23</t>
  </si>
  <si>
    <t>KOMPAN</t>
  </si>
  <si>
    <t>Playparks</t>
  </si>
  <si>
    <t>15.02.23</t>
  </si>
  <si>
    <t>16.02.23</t>
  </si>
  <si>
    <t>17.02.23</t>
  </si>
  <si>
    <t>Books</t>
  </si>
  <si>
    <t>20.02.23</t>
  </si>
  <si>
    <t>21.02.23</t>
  </si>
  <si>
    <t>23.02.23</t>
  </si>
  <si>
    <t>24.02.23</t>
  </si>
  <si>
    <t>27.02.23</t>
  </si>
  <si>
    <t>28.02.23</t>
  </si>
  <si>
    <t>*</t>
  </si>
  <si>
    <t>The Nationwide savings accounts and NS&amp;I bond were cashed in and these are the amounts of interest received</t>
  </si>
  <si>
    <t>08.03.23</t>
  </si>
  <si>
    <t>T Anderson</t>
  </si>
  <si>
    <t>24.03.23</t>
  </si>
  <si>
    <t>UK Power Networks</t>
  </si>
  <si>
    <t>09.03.23</t>
  </si>
  <si>
    <t>J Kelsey</t>
  </si>
  <si>
    <t>15.03.23</t>
  </si>
  <si>
    <t>16.03.23</t>
  </si>
  <si>
    <t>Pankhurst Plant</t>
  </si>
  <si>
    <t>Fencing</t>
  </si>
  <si>
    <t>PKF Littlejohn</t>
  </si>
  <si>
    <t>Audit fee</t>
  </si>
  <si>
    <t>31.03.23</t>
  </si>
  <si>
    <t>Bank Reconciliation as at 31.03.23</t>
  </si>
  <si>
    <t>Cash in Hand per Bank Statements as at 31.03.23</t>
  </si>
  <si>
    <t>Receipts 01.04.22 - 31.03.23</t>
  </si>
  <si>
    <t>Payments 01.04.22 - 31.03.23</t>
  </si>
  <si>
    <t>Cash in Hand 31.03.23</t>
  </si>
  <si>
    <t>Emily Arnold, Chair</t>
  </si>
  <si>
    <t>26.06.23</t>
  </si>
  <si>
    <t>20.04.23</t>
  </si>
  <si>
    <t>Staff</t>
  </si>
  <si>
    <t>Statf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</si>
</sst>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16"/>
      <color theme="8" tint="-0.249977111117893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2" fontId="0" fillId="0" borderId="3" xfId="0" applyNumberFormat="1" applyBorder="1"/>
    <xf numFmtId="2" fontId="4" fillId="0" borderId="0" xfId="0" applyNumberFormat="1" applyFont="1"/>
    <xf numFmtId="1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2" fontId="7" fillId="0" borderId="0" xfId="0" quotePrefix="1" applyNumberFormat="1" applyFont="1"/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2" fontId="8" fillId="0" borderId="0" xfId="0" applyNumberFormat="1" applyFont="1"/>
    <xf numFmtId="1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9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0" fillId="0" borderId="10" xfId="0" applyNumberFormat="1" applyBorder="1"/>
    <xf numFmtId="2" fontId="0" fillId="0" borderId="1" xfId="0" applyNumberFormat="1" applyBorder="1"/>
    <xf numFmtId="2" fontId="1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E60-609E-4135-A31B-B21B56574378}">
  <dimension ref="A1:S63"/>
  <sheetViews>
    <sheetView workbookViewId="0">
      <pane ySplit="3" topLeftCell="A4" activePane="bottomLeft" state="frozen"/>
      <selection pane="bottomLeft" sqref="A1:P1"/>
    </sheetView>
  </sheetViews>
  <sheetFormatPr defaultRowHeight="15" x14ac:dyDescent="0.25"/>
  <cols>
    <col min="1" max="1" width="11.28515625" style="2" customWidth="1"/>
    <col min="2" max="2" width="22" customWidth="1"/>
    <col min="3" max="3" width="11.28515625" style="10" customWidth="1"/>
    <col min="4" max="4" width="3.5703125" style="13" customWidth="1"/>
    <col min="5" max="5" width="9.140625" style="13"/>
    <col min="6" max="6" width="4.85546875" style="13" customWidth="1"/>
    <col min="7" max="7" width="9.140625" style="13"/>
    <col min="8" max="8" width="3.42578125" style="13" customWidth="1"/>
    <col min="9" max="9" width="2.42578125" style="13" customWidth="1"/>
    <col min="10" max="10" width="8.7109375" style="13" customWidth="1"/>
    <col min="11" max="11" width="2.5703125" style="13" customWidth="1"/>
    <col min="12" max="12" width="9.5703125" style="10" customWidth="1"/>
    <col min="13" max="13" width="3" style="10" customWidth="1"/>
    <col min="14" max="14" width="9.7109375" style="10" customWidth="1"/>
    <col min="15" max="15" width="3.140625" style="10" customWidth="1"/>
    <col min="16" max="16" width="11.140625" style="10" customWidth="1"/>
    <col min="17" max="17" width="9.140625" style="3"/>
  </cols>
  <sheetData>
    <row r="1" spans="1:19" ht="26.25" x14ac:dyDescent="0.4">
      <c r="A1" s="57" t="s">
        <v>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9" x14ac:dyDescent="0.25">
      <c r="D2" s="10"/>
      <c r="E2" s="10"/>
      <c r="F2" s="10"/>
      <c r="G2" s="10"/>
      <c r="H2" s="10"/>
      <c r="I2" s="10"/>
      <c r="J2" s="10"/>
      <c r="K2" s="10"/>
      <c r="R2" s="3"/>
      <c r="S2" s="3"/>
    </row>
    <row r="3" spans="1:19" s="9" customFormat="1" ht="18.75" x14ac:dyDescent="0.3">
      <c r="A3" s="7" t="s">
        <v>4</v>
      </c>
      <c r="B3" s="7" t="s">
        <v>5</v>
      </c>
      <c r="C3" s="11" t="s">
        <v>2</v>
      </c>
      <c r="D3" s="11"/>
      <c r="E3" s="11" t="s">
        <v>3</v>
      </c>
      <c r="F3" s="11"/>
      <c r="G3" s="11" t="s">
        <v>78</v>
      </c>
      <c r="H3" s="11"/>
      <c r="I3" s="11"/>
      <c r="J3" s="11" t="s">
        <v>95</v>
      </c>
      <c r="K3" s="11"/>
      <c r="L3" s="11" t="s">
        <v>1</v>
      </c>
      <c r="M3" s="11"/>
      <c r="N3" s="11" t="s">
        <v>24</v>
      </c>
      <c r="O3" s="11"/>
      <c r="P3" s="11" t="s">
        <v>0</v>
      </c>
      <c r="Q3" s="8"/>
      <c r="R3" s="8"/>
      <c r="S3" s="8"/>
    </row>
    <row r="4" spans="1:19" x14ac:dyDescent="0.25">
      <c r="D4" s="10"/>
      <c r="E4" s="10"/>
      <c r="F4" s="10"/>
      <c r="G4" s="10"/>
      <c r="H4" s="10"/>
      <c r="I4" s="10"/>
      <c r="J4" s="10"/>
      <c r="K4" s="10"/>
      <c r="R4" s="3"/>
      <c r="S4" s="3"/>
    </row>
    <row r="5" spans="1:19" x14ac:dyDescent="0.25">
      <c r="A5" s="2" t="s">
        <v>11</v>
      </c>
      <c r="B5" t="s">
        <v>146</v>
      </c>
      <c r="D5" s="10"/>
      <c r="E5" s="10">
        <v>2.12</v>
      </c>
      <c r="F5" s="10"/>
      <c r="P5" s="10">
        <f t="shared" ref="P5:P32" si="0">SUM(C5:N5)</f>
        <v>2.12</v>
      </c>
      <c r="R5" s="3"/>
      <c r="S5" s="3"/>
    </row>
    <row r="6" spans="1:19" x14ac:dyDescent="0.25">
      <c r="A6" s="1" t="s">
        <v>12</v>
      </c>
      <c r="B6" t="s">
        <v>13</v>
      </c>
      <c r="C6" s="10">
        <v>44016.7</v>
      </c>
      <c r="D6" s="10"/>
      <c r="E6" s="10"/>
      <c r="F6" s="10"/>
      <c r="G6" s="10"/>
      <c r="H6" s="10"/>
      <c r="I6" s="10"/>
      <c r="J6" s="10"/>
      <c r="K6" s="10"/>
      <c r="P6" s="10">
        <f t="shared" si="0"/>
        <v>44016.7</v>
      </c>
      <c r="R6" s="3"/>
      <c r="S6" s="3"/>
    </row>
    <row r="7" spans="1:19" x14ac:dyDescent="0.25">
      <c r="A7" s="1" t="s">
        <v>14</v>
      </c>
      <c r="B7" t="s">
        <v>15</v>
      </c>
      <c r="D7" s="10"/>
      <c r="E7" s="10"/>
      <c r="F7" s="10"/>
      <c r="G7" s="10">
        <v>56.94</v>
      </c>
      <c r="H7" s="10"/>
      <c r="I7" s="10"/>
      <c r="J7" s="10"/>
      <c r="K7" s="10"/>
      <c r="P7" s="10">
        <f t="shared" si="0"/>
        <v>56.94</v>
      </c>
      <c r="R7" s="3"/>
      <c r="S7" s="3"/>
    </row>
    <row r="8" spans="1:19" x14ac:dyDescent="0.25">
      <c r="A8" s="1" t="s">
        <v>88</v>
      </c>
      <c r="B8" t="s">
        <v>89</v>
      </c>
      <c r="D8" s="10"/>
      <c r="E8" s="10">
        <v>0.83</v>
      </c>
      <c r="F8" s="10"/>
      <c r="G8" s="10"/>
      <c r="H8" s="10"/>
      <c r="I8" s="10"/>
      <c r="J8" s="10"/>
      <c r="K8" s="10"/>
      <c r="P8" s="10">
        <f t="shared" si="0"/>
        <v>0.83</v>
      </c>
      <c r="R8" s="3"/>
      <c r="S8" s="3"/>
    </row>
    <row r="9" spans="1:19" x14ac:dyDescent="0.25">
      <c r="A9" s="1" t="s">
        <v>16</v>
      </c>
      <c r="B9" t="s">
        <v>146</v>
      </c>
      <c r="D9" s="10"/>
      <c r="E9" s="10">
        <v>2.06</v>
      </c>
      <c r="F9" s="10"/>
      <c r="G9" s="10"/>
      <c r="H9" s="10"/>
      <c r="I9" s="10"/>
      <c r="J9" s="10"/>
      <c r="K9" s="10"/>
      <c r="P9" s="10">
        <f t="shared" si="0"/>
        <v>2.06</v>
      </c>
      <c r="R9" s="3"/>
      <c r="S9" s="3"/>
    </row>
    <row r="10" spans="1:19" x14ac:dyDescent="0.25">
      <c r="A10" s="1" t="s">
        <v>17</v>
      </c>
      <c r="B10" t="s">
        <v>18</v>
      </c>
      <c r="D10" s="10"/>
      <c r="E10" s="10"/>
      <c r="F10" s="10"/>
      <c r="G10" s="10">
        <v>56.94</v>
      </c>
      <c r="H10" s="10"/>
      <c r="I10" s="10"/>
      <c r="J10" s="10"/>
      <c r="K10" s="10"/>
      <c r="P10" s="10">
        <f t="shared" si="0"/>
        <v>56.94</v>
      </c>
      <c r="R10" s="3"/>
      <c r="S10" s="3"/>
    </row>
    <row r="11" spans="1:19" x14ac:dyDescent="0.25">
      <c r="A11" s="1" t="s">
        <v>19</v>
      </c>
      <c r="B11" t="s">
        <v>146</v>
      </c>
      <c r="D11" s="10"/>
      <c r="E11" s="10">
        <v>2.12</v>
      </c>
      <c r="F11" s="10"/>
      <c r="G11" s="10"/>
      <c r="H11" s="10"/>
      <c r="I11" s="10"/>
      <c r="J11" s="10"/>
      <c r="K11" s="10"/>
      <c r="P11" s="10">
        <f t="shared" si="0"/>
        <v>2.12</v>
      </c>
      <c r="R11" s="3"/>
      <c r="S11" s="3"/>
    </row>
    <row r="12" spans="1:19" x14ac:dyDescent="0.25">
      <c r="A12" s="1" t="s">
        <v>93</v>
      </c>
      <c r="B12" t="s">
        <v>146</v>
      </c>
      <c r="D12" s="10"/>
      <c r="E12" s="10">
        <v>2.06</v>
      </c>
      <c r="F12" s="10"/>
      <c r="G12" s="10"/>
      <c r="H12" s="10"/>
      <c r="I12" s="10"/>
      <c r="J12" s="10"/>
      <c r="K12" s="10"/>
      <c r="P12" s="10">
        <f t="shared" si="0"/>
        <v>2.06</v>
      </c>
      <c r="R12" s="3"/>
      <c r="S12" s="3"/>
    </row>
    <row r="13" spans="1:19" x14ac:dyDescent="0.25">
      <c r="A13" s="1" t="s">
        <v>93</v>
      </c>
      <c r="B13" t="s">
        <v>94</v>
      </c>
      <c r="D13" s="10"/>
      <c r="E13" s="10"/>
      <c r="F13" s="10"/>
      <c r="G13" s="10"/>
      <c r="H13" s="10"/>
      <c r="I13" s="10"/>
      <c r="J13" s="10">
        <v>15</v>
      </c>
      <c r="K13" s="10"/>
      <c r="P13" s="10">
        <f t="shared" si="0"/>
        <v>15</v>
      </c>
      <c r="R13" s="3"/>
      <c r="S13" s="3"/>
    </row>
    <row r="14" spans="1:19" x14ac:dyDescent="0.25">
      <c r="A14" s="1" t="s">
        <v>96</v>
      </c>
      <c r="B14" t="s">
        <v>97</v>
      </c>
      <c r="D14" s="10"/>
      <c r="E14" s="10"/>
      <c r="F14" s="10"/>
      <c r="G14" s="10"/>
      <c r="H14" s="10"/>
      <c r="I14" s="10"/>
      <c r="J14" s="10">
        <v>15</v>
      </c>
      <c r="K14" s="10"/>
      <c r="P14" s="10">
        <f t="shared" si="0"/>
        <v>15</v>
      </c>
      <c r="R14" s="3"/>
      <c r="S14" s="3"/>
    </row>
    <row r="15" spans="1:19" x14ac:dyDescent="0.25">
      <c r="A15" s="1" t="s">
        <v>99</v>
      </c>
      <c r="B15" t="s">
        <v>146</v>
      </c>
      <c r="D15" s="10"/>
      <c r="E15" s="10">
        <v>3.56</v>
      </c>
      <c r="F15" s="10"/>
      <c r="G15" s="10"/>
      <c r="H15" s="10"/>
      <c r="I15" s="10"/>
      <c r="J15" s="10"/>
      <c r="K15" s="10"/>
      <c r="P15" s="10">
        <f t="shared" si="0"/>
        <v>3.56</v>
      </c>
      <c r="R15" s="3"/>
      <c r="S15" s="3"/>
    </row>
    <row r="16" spans="1:19" x14ac:dyDescent="0.25">
      <c r="A16" s="1" t="s">
        <v>98</v>
      </c>
      <c r="B16" t="s">
        <v>100</v>
      </c>
      <c r="D16" s="10"/>
      <c r="E16" s="10"/>
      <c r="F16" s="10"/>
      <c r="G16" s="10"/>
      <c r="H16" s="10"/>
      <c r="I16" s="10"/>
      <c r="J16" s="10">
        <v>15</v>
      </c>
      <c r="K16" s="10"/>
      <c r="P16" s="10">
        <f t="shared" si="0"/>
        <v>15</v>
      </c>
      <c r="R16" s="3"/>
      <c r="S16" s="3"/>
    </row>
    <row r="17" spans="1:19" x14ac:dyDescent="0.25">
      <c r="A17" s="1" t="s">
        <v>128</v>
      </c>
      <c r="B17" t="s">
        <v>13</v>
      </c>
      <c r="C17" s="10">
        <v>44016.7</v>
      </c>
      <c r="D17" s="10"/>
      <c r="E17" s="10"/>
      <c r="F17" s="10"/>
      <c r="G17" s="10"/>
      <c r="H17" s="10"/>
      <c r="I17" s="10"/>
      <c r="J17" s="10"/>
      <c r="K17" s="10"/>
      <c r="P17" s="10">
        <f t="shared" si="0"/>
        <v>44016.7</v>
      </c>
      <c r="R17" s="3"/>
      <c r="S17" s="3"/>
    </row>
    <row r="18" spans="1:19" x14ac:dyDescent="0.25">
      <c r="A18" s="1" t="s">
        <v>129</v>
      </c>
      <c r="B18" t="s">
        <v>146</v>
      </c>
      <c r="D18" s="10"/>
      <c r="E18" s="10">
        <v>5.0999999999999996</v>
      </c>
      <c r="F18" s="10"/>
      <c r="G18" s="10"/>
      <c r="H18" s="10"/>
      <c r="I18" s="10"/>
      <c r="J18" s="10"/>
      <c r="K18" s="10"/>
      <c r="P18" s="10">
        <f t="shared" si="0"/>
        <v>5.0999999999999996</v>
      </c>
      <c r="R18" s="3"/>
      <c r="S18" s="3"/>
    </row>
    <row r="19" spans="1:19" x14ac:dyDescent="0.25">
      <c r="A19" s="1" t="s">
        <v>130</v>
      </c>
      <c r="B19" t="s">
        <v>131</v>
      </c>
      <c r="D19" s="10"/>
      <c r="E19" s="10"/>
      <c r="F19" s="10"/>
      <c r="G19" s="10"/>
      <c r="H19" s="10"/>
      <c r="I19" s="10"/>
      <c r="J19" s="10"/>
      <c r="K19" s="10"/>
      <c r="N19" s="10">
        <v>784.01</v>
      </c>
      <c r="P19" s="10">
        <f t="shared" si="0"/>
        <v>784.01</v>
      </c>
      <c r="R19" s="3"/>
      <c r="S19" s="3"/>
    </row>
    <row r="20" spans="1:19" x14ac:dyDescent="0.25">
      <c r="A20" s="1" t="s">
        <v>145</v>
      </c>
      <c r="B20" t="s">
        <v>146</v>
      </c>
      <c r="D20" s="10"/>
      <c r="E20" s="10">
        <v>4.93</v>
      </c>
      <c r="F20" s="10"/>
      <c r="G20" s="10"/>
      <c r="H20" s="10"/>
      <c r="I20" s="10"/>
      <c r="J20" s="10"/>
      <c r="K20" s="10"/>
      <c r="P20" s="10">
        <f t="shared" si="0"/>
        <v>4.93</v>
      </c>
      <c r="R20" s="3"/>
      <c r="S20" s="3"/>
    </row>
    <row r="21" spans="1:19" x14ac:dyDescent="0.25">
      <c r="A21" s="1" t="s">
        <v>160</v>
      </c>
      <c r="B21" t="s">
        <v>146</v>
      </c>
      <c r="D21" s="10"/>
      <c r="E21" s="10">
        <v>6</v>
      </c>
      <c r="F21" s="10"/>
      <c r="G21" s="10"/>
      <c r="H21" s="10"/>
      <c r="I21" s="10"/>
      <c r="J21" s="10"/>
      <c r="K21" s="10"/>
      <c r="P21" s="10">
        <f t="shared" si="0"/>
        <v>6</v>
      </c>
      <c r="R21" s="3"/>
      <c r="S21" s="3"/>
    </row>
    <row r="22" spans="1:19" x14ac:dyDescent="0.25">
      <c r="A22" s="1" t="s">
        <v>161</v>
      </c>
      <c r="B22" t="s">
        <v>97</v>
      </c>
      <c r="D22" s="10"/>
      <c r="E22" s="10"/>
      <c r="F22" s="10"/>
      <c r="G22" s="10"/>
      <c r="H22" s="10"/>
      <c r="I22" s="10"/>
      <c r="J22" s="10">
        <v>50</v>
      </c>
      <c r="K22" s="10"/>
      <c r="P22" s="10">
        <f t="shared" si="0"/>
        <v>50</v>
      </c>
      <c r="R22" s="3"/>
      <c r="S22" s="3"/>
    </row>
    <row r="23" spans="1:19" x14ac:dyDescent="0.25">
      <c r="A23" s="1" t="s">
        <v>162</v>
      </c>
      <c r="B23" t="s">
        <v>13</v>
      </c>
      <c r="D23" s="10"/>
      <c r="E23" s="10"/>
      <c r="F23" s="10"/>
      <c r="G23" s="10"/>
      <c r="H23" s="10"/>
      <c r="I23" s="10"/>
      <c r="J23" s="10"/>
      <c r="K23" s="10"/>
      <c r="N23" s="10">
        <v>14175</v>
      </c>
      <c r="P23" s="10">
        <f t="shared" si="0"/>
        <v>14175</v>
      </c>
      <c r="R23" s="3"/>
      <c r="S23" s="3"/>
    </row>
    <row r="24" spans="1:19" x14ac:dyDescent="0.25">
      <c r="A24" s="1" t="s">
        <v>180</v>
      </c>
      <c r="B24" t="s">
        <v>146</v>
      </c>
      <c r="D24" s="10"/>
      <c r="E24" s="10">
        <v>7.4</v>
      </c>
      <c r="F24" s="10"/>
      <c r="G24" s="10"/>
      <c r="H24" s="10"/>
      <c r="I24" s="10"/>
      <c r="J24" s="10"/>
      <c r="K24" s="10"/>
      <c r="P24" s="10">
        <f t="shared" si="0"/>
        <v>7.4</v>
      </c>
      <c r="R24" s="3"/>
      <c r="S24" s="3"/>
    </row>
    <row r="25" spans="1:19" x14ac:dyDescent="0.25">
      <c r="A25" s="1" t="s">
        <v>181</v>
      </c>
      <c r="B25" t="s">
        <v>182</v>
      </c>
      <c r="D25" s="10"/>
      <c r="E25" s="10">
        <f>20159.12-20120.12</f>
        <v>39</v>
      </c>
      <c r="F25" s="10"/>
      <c r="G25" s="10"/>
      <c r="H25" s="10"/>
      <c r="I25" s="10"/>
      <c r="J25" s="10"/>
      <c r="K25" s="10"/>
      <c r="O25" s="6" t="s">
        <v>222</v>
      </c>
      <c r="P25" s="10">
        <f t="shared" si="0"/>
        <v>39</v>
      </c>
      <c r="R25" s="3"/>
      <c r="S25" s="3"/>
    </row>
    <row r="26" spans="1:19" x14ac:dyDescent="0.25">
      <c r="A26" s="1" t="s">
        <v>184</v>
      </c>
      <c r="B26" t="s">
        <v>182</v>
      </c>
      <c r="D26" s="10"/>
      <c r="E26" s="10">
        <f>30609.38-30585.62</f>
        <v>23.760000000002037</v>
      </c>
      <c r="F26" s="10"/>
      <c r="G26" s="10"/>
      <c r="H26" s="10"/>
      <c r="I26" s="10"/>
      <c r="J26" s="10"/>
      <c r="K26" s="10"/>
      <c r="O26" s="6" t="s">
        <v>222</v>
      </c>
      <c r="P26" s="10">
        <f t="shared" si="0"/>
        <v>23.760000000002037</v>
      </c>
      <c r="R26" s="3"/>
      <c r="S26" s="3"/>
    </row>
    <row r="27" spans="1:19" x14ac:dyDescent="0.25">
      <c r="A27" s="1" t="s">
        <v>185</v>
      </c>
      <c r="B27" t="s">
        <v>183</v>
      </c>
      <c r="D27" s="10"/>
      <c r="E27" s="10"/>
      <c r="F27" s="10"/>
      <c r="G27" s="10"/>
      <c r="H27" s="10"/>
      <c r="I27" s="10"/>
      <c r="J27" s="10"/>
      <c r="K27" s="10"/>
      <c r="N27" s="10">
        <v>42939.68</v>
      </c>
      <c r="P27" s="10">
        <f t="shared" si="0"/>
        <v>42939.68</v>
      </c>
      <c r="R27" s="3"/>
      <c r="S27" s="3"/>
    </row>
    <row r="28" spans="1:19" x14ac:dyDescent="0.25">
      <c r="A28" s="1" t="s">
        <v>197</v>
      </c>
      <c r="B28" t="s">
        <v>146</v>
      </c>
      <c r="D28" s="10"/>
      <c r="E28" s="10">
        <v>9.2200000000000006</v>
      </c>
      <c r="F28" s="10"/>
      <c r="G28" s="10"/>
      <c r="H28" s="10"/>
      <c r="I28" s="10"/>
      <c r="J28" s="10"/>
      <c r="K28" s="10"/>
      <c r="P28" s="10">
        <f t="shared" si="0"/>
        <v>9.2200000000000006</v>
      </c>
      <c r="R28" s="3"/>
      <c r="S28" s="3"/>
    </row>
    <row r="29" spans="1:19" x14ac:dyDescent="0.25">
      <c r="A29" s="1" t="s">
        <v>198</v>
      </c>
      <c r="B29" t="s">
        <v>21</v>
      </c>
      <c r="D29" s="10"/>
      <c r="E29" s="10"/>
      <c r="F29" s="10"/>
      <c r="G29" s="10"/>
      <c r="H29" s="10"/>
      <c r="I29" s="10"/>
      <c r="J29" s="10"/>
      <c r="K29" s="10"/>
      <c r="L29" s="10">
        <v>4502.63</v>
      </c>
      <c r="P29" s="10">
        <f t="shared" si="0"/>
        <v>4502.63</v>
      </c>
      <c r="R29" s="3"/>
      <c r="S29" s="3"/>
    </row>
    <row r="30" spans="1:19" x14ac:dyDescent="0.25">
      <c r="A30" s="1" t="s">
        <v>198</v>
      </c>
      <c r="B30" t="s">
        <v>199</v>
      </c>
      <c r="D30" s="10"/>
      <c r="E30" s="10"/>
      <c r="F30" s="10"/>
      <c r="G30" s="10"/>
      <c r="H30" s="10"/>
      <c r="I30" s="10"/>
      <c r="J30" s="10">
        <v>50</v>
      </c>
      <c r="K30" s="10"/>
      <c r="P30" s="10">
        <f t="shared" si="0"/>
        <v>50</v>
      </c>
      <c r="R30" s="3"/>
      <c r="S30" s="3"/>
    </row>
    <row r="31" spans="1:19" x14ac:dyDescent="0.25">
      <c r="A31" s="1" t="s">
        <v>207</v>
      </c>
      <c r="B31" t="s">
        <v>21</v>
      </c>
      <c r="D31" s="10"/>
      <c r="E31" s="10"/>
      <c r="F31" s="10"/>
      <c r="G31" s="10"/>
      <c r="H31" s="10"/>
      <c r="I31" s="10"/>
      <c r="J31" s="10"/>
      <c r="K31" s="10"/>
      <c r="L31" s="10">
        <v>36084.300000000003</v>
      </c>
      <c r="P31" s="10">
        <f t="shared" si="0"/>
        <v>36084.300000000003</v>
      </c>
      <c r="R31" s="3"/>
      <c r="S31" s="3"/>
    </row>
    <row r="32" spans="1:19" x14ac:dyDescent="0.25">
      <c r="A32" s="1" t="s">
        <v>208</v>
      </c>
      <c r="B32" t="s">
        <v>146</v>
      </c>
      <c r="D32" s="10"/>
      <c r="E32" s="10">
        <v>10.26</v>
      </c>
      <c r="F32" s="10"/>
      <c r="G32" s="10"/>
      <c r="H32" s="10"/>
      <c r="I32" s="10"/>
      <c r="J32" s="10"/>
      <c r="K32" s="10"/>
      <c r="P32" s="10">
        <f t="shared" si="0"/>
        <v>10.26</v>
      </c>
      <c r="R32" s="3"/>
      <c r="S32" s="3"/>
    </row>
    <row r="33" spans="1:19" ht="26.25" x14ac:dyDescent="0.4">
      <c r="A33" s="57" t="s">
        <v>90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9" x14ac:dyDescent="0.25">
      <c r="D34" s="10"/>
      <c r="E34" s="10"/>
      <c r="F34" s="10"/>
      <c r="G34" s="10"/>
      <c r="H34" s="10"/>
      <c r="I34" s="10"/>
      <c r="J34" s="10"/>
      <c r="K34" s="10"/>
    </row>
    <row r="35" spans="1:19" ht="18.75" x14ac:dyDescent="0.3">
      <c r="A35" s="7" t="s">
        <v>4</v>
      </c>
      <c r="B35" s="7" t="s">
        <v>5</v>
      </c>
      <c r="C35" s="11" t="s">
        <v>2</v>
      </c>
      <c r="D35" s="11"/>
      <c r="E35" s="11" t="s">
        <v>3</v>
      </c>
      <c r="F35" s="11"/>
      <c r="G35" s="11" t="s">
        <v>78</v>
      </c>
      <c r="H35" s="11"/>
      <c r="I35" s="11"/>
      <c r="J35" s="11" t="s">
        <v>95</v>
      </c>
      <c r="K35" s="11"/>
      <c r="L35" s="11" t="s">
        <v>1</v>
      </c>
      <c r="M35" s="11"/>
      <c r="N35" s="11" t="s">
        <v>24</v>
      </c>
      <c r="O35" s="11"/>
      <c r="P35" s="11" t="s">
        <v>0</v>
      </c>
    </row>
    <row r="36" spans="1:19" ht="12" customHeight="1" x14ac:dyDescent="0.4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</row>
    <row r="37" spans="1:19" x14ac:dyDescent="0.25">
      <c r="A37" s="1"/>
      <c r="D37" s="10"/>
      <c r="E37" s="10"/>
      <c r="F37" s="10"/>
      <c r="G37" s="10"/>
      <c r="H37" s="10"/>
      <c r="I37" s="10"/>
      <c r="J37" s="10"/>
      <c r="K37" s="10"/>
      <c r="R37" s="3"/>
      <c r="S37" s="3"/>
    </row>
    <row r="38" spans="1:19" x14ac:dyDescent="0.25">
      <c r="A38" s="1" t="s">
        <v>209</v>
      </c>
      <c r="B38" t="s">
        <v>146</v>
      </c>
      <c r="D38" s="10"/>
      <c r="E38" s="10">
        <v>2.85</v>
      </c>
      <c r="F38" s="10"/>
      <c r="G38" s="10"/>
      <c r="H38" s="10"/>
      <c r="I38" s="10"/>
      <c r="J38" s="10"/>
      <c r="K38" s="10"/>
      <c r="O38" s="6" t="s">
        <v>222</v>
      </c>
      <c r="P38" s="10">
        <f t="shared" ref="P38:P40" si="1">SUM(C38:N38)</f>
        <v>2.85</v>
      </c>
      <c r="R38" s="3"/>
      <c r="S38" s="3"/>
    </row>
    <row r="39" spans="1:19" x14ac:dyDescent="0.25">
      <c r="A39" s="1" t="s">
        <v>224</v>
      </c>
      <c r="B39" t="s">
        <v>225</v>
      </c>
      <c r="D39" s="10"/>
      <c r="E39" s="10"/>
      <c r="F39" s="10"/>
      <c r="G39" s="10"/>
      <c r="H39" s="10"/>
      <c r="I39" s="10"/>
      <c r="J39" s="10"/>
      <c r="K39" s="10"/>
      <c r="N39" s="10">
        <v>100</v>
      </c>
      <c r="O39" s="6"/>
      <c r="P39" s="10">
        <f t="shared" si="1"/>
        <v>100</v>
      </c>
      <c r="R39" s="3"/>
      <c r="S39" s="3"/>
    </row>
    <row r="40" spans="1:19" x14ac:dyDescent="0.25">
      <c r="A40" s="1" t="s">
        <v>226</v>
      </c>
      <c r="B40" t="s">
        <v>227</v>
      </c>
      <c r="D40" s="10"/>
      <c r="E40" s="10"/>
      <c r="F40" s="10"/>
      <c r="G40" s="10"/>
      <c r="H40" s="10"/>
      <c r="I40" s="10"/>
      <c r="J40" s="10"/>
      <c r="K40" s="10"/>
      <c r="N40" s="10">
        <v>17.22</v>
      </c>
      <c r="O40" s="6"/>
      <c r="P40" s="10">
        <f t="shared" si="1"/>
        <v>17.22</v>
      </c>
      <c r="R40" s="3"/>
      <c r="S40" s="3"/>
    </row>
    <row r="41" spans="1:19" x14ac:dyDescent="0.25">
      <c r="A41" s="1"/>
      <c r="D41" s="10"/>
      <c r="E41" s="10"/>
      <c r="F41" s="10"/>
      <c r="G41" s="10"/>
      <c r="H41" s="10"/>
      <c r="I41" s="10"/>
      <c r="J41" s="10"/>
      <c r="K41" s="10"/>
      <c r="O41" s="6"/>
      <c r="R41" s="3"/>
      <c r="S41" s="3"/>
    </row>
    <row r="42" spans="1:19" s="5" customFormat="1" x14ac:dyDescent="0.25">
      <c r="A42" s="4"/>
      <c r="C42" s="12">
        <f>SUM(C4:C41)</f>
        <v>88033.4</v>
      </c>
      <c r="D42" s="12"/>
      <c r="E42" s="12">
        <f>SUM(E4:E41)</f>
        <v>121.27000000000204</v>
      </c>
      <c r="F42" s="12"/>
      <c r="G42" s="12">
        <f>SUM(G4:G41)</f>
        <v>113.88</v>
      </c>
      <c r="H42" s="12"/>
      <c r="I42" s="12"/>
      <c r="J42" s="12">
        <f>SUM(J4:J41)</f>
        <v>145</v>
      </c>
      <c r="K42" s="12"/>
      <c r="L42" s="12">
        <f>SUM(L4:L41)</f>
        <v>40586.93</v>
      </c>
      <c r="M42" s="12"/>
      <c r="N42" s="12">
        <f>SUM(N4:N41)</f>
        <v>58015.91</v>
      </c>
      <c r="O42" s="12"/>
      <c r="P42" s="12">
        <f>SUM(P4:P41)</f>
        <v>187016.39</v>
      </c>
      <c r="Q42" s="6"/>
      <c r="R42" s="6"/>
      <c r="S42" s="6"/>
    </row>
    <row r="43" spans="1:19" x14ac:dyDescent="0.25">
      <c r="D43" s="10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f>SUM(C42:N42)</f>
        <v>187016.39</v>
      </c>
      <c r="R43" s="3"/>
      <c r="S43" s="3"/>
    </row>
    <row r="44" spans="1:19" x14ac:dyDescent="0.25">
      <c r="D44" s="10"/>
      <c r="E44" s="10"/>
      <c r="F44" s="10"/>
      <c r="G44" s="10"/>
      <c r="H44" s="10"/>
      <c r="I44" s="10"/>
      <c r="J44" s="10"/>
      <c r="K44" s="10"/>
      <c r="R44" s="3"/>
      <c r="S44" s="3"/>
    </row>
    <row r="45" spans="1:19" x14ac:dyDescent="0.25">
      <c r="A45" s="54" t="s">
        <v>222</v>
      </c>
      <c r="B45" s="58" t="s">
        <v>223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R45" s="3"/>
      <c r="S45" s="3"/>
    </row>
    <row r="46" spans="1:19" x14ac:dyDescent="0.25">
      <c r="D46" s="10"/>
      <c r="E46" s="10"/>
      <c r="F46" s="10"/>
      <c r="G46" s="10"/>
      <c r="H46" s="10"/>
      <c r="I46" s="10"/>
      <c r="J46" s="10"/>
      <c r="K46" s="10"/>
      <c r="R46" s="3"/>
      <c r="S46" s="3"/>
    </row>
    <row r="47" spans="1:19" x14ac:dyDescent="0.25">
      <c r="D47" s="10"/>
      <c r="E47" s="10"/>
      <c r="F47" s="10"/>
      <c r="G47" s="10"/>
      <c r="H47" s="10"/>
      <c r="I47" s="10"/>
      <c r="J47" s="10"/>
      <c r="K47" s="10"/>
      <c r="R47" s="3"/>
      <c r="S47" s="3"/>
    </row>
    <row r="48" spans="1:19" x14ac:dyDescent="0.25">
      <c r="D48" s="10"/>
      <c r="E48" s="10"/>
      <c r="F48" s="10"/>
      <c r="G48" s="10"/>
      <c r="H48" s="10"/>
      <c r="I48" s="10"/>
      <c r="J48" s="10"/>
      <c r="K48" s="10"/>
      <c r="R48" s="3"/>
      <c r="S48" s="3"/>
    </row>
    <row r="49" spans="4:19" x14ac:dyDescent="0.25">
      <c r="D49" s="10"/>
      <c r="E49" s="10"/>
      <c r="F49" s="10"/>
      <c r="G49" s="10"/>
      <c r="H49" s="10"/>
      <c r="I49" s="10"/>
      <c r="J49" s="10"/>
      <c r="K49" s="10"/>
      <c r="R49" s="3"/>
      <c r="S49" s="3"/>
    </row>
    <row r="50" spans="4:19" x14ac:dyDescent="0.25">
      <c r="D50" s="10"/>
      <c r="E50" s="10"/>
      <c r="F50" s="10"/>
      <c r="G50" s="10"/>
      <c r="H50" s="10"/>
      <c r="I50" s="10"/>
      <c r="J50" s="10"/>
      <c r="K50" s="10"/>
      <c r="R50" s="3"/>
      <c r="S50" s="3"/>
    </row>
    <row r="51" spans="4:19" x14ac:dyDescent="0.25">
      <c r="D51" s="10"/>
      <c r="E51" s="10"/>
      <c r="F51" s="10"/>
      <c r="G51" s="10"/>
      <c r="H51" s="10"/>
      <c r="I51" s="10"/>
      <c r="J51" s="10"/>
      <c r="K51" s="10"/>
      <c r="R51" s="3"/>
      <c r="S51" s="3"/>
    </row>
    <row r="52" spans="4:19" x14ac:dyDescent="0.25">
      <c r="D52" s="10"/>
      <c r="E52" s="10"/>
      <c r="F52" s="10"/>
      <c r="G52" s="10"/>
      <c r="H52" s="10"/>
      <c r="I52" s="10"/>
      <c r="J52" s="10"/>
      <c r="K52" s="10"/>
      <c r="R52" s="3"/>
      <c r="S52" s="3"/>
    </row>
    <row r="53" spans="4:19" x14ac:dyDescent="0.25">
      <c r="D53" s="10"/>
      <c r="E53" s="10"/>
      <c r="F53" s="10"/>
      <c r="G53" s="10"/>
      <c r="H53" s="10"/>
      <c r="I53" s="10"/>
      <c r="J53" s="10"/>
      <c r="K53" s="10"/>
      <c r="R53" s="3"/>
      <c r="S53" s="3"/>
    </row>
    <row r="54" spans="4:19" x14ac:dyDescent="0.25">
      <c r="D54" s="10"/>
      <c r="E54" s="10"/>
      <c r="F54" s="10"/>
      <c r="G54" s="10"/>
      <c r="H54" s="10"/>
      <c r="I54" s="10"/>
      <c r="J54" s="10"/>
      <c r="K54" s="10"/>
      <c r="R54" s="3"/>
      <c r="S54" s="3"/>
    </row>
    <row r="55" spans="4:19" x14ac:dyDescent="0.25">
      <c r="D55" s="10"/>
      <c r="E55" s="10"/>
      <c r="F55" s="10"/>
      <c r="G55" s="10"/>
      <c r="H55" s="10"/>
      <c r="I55" s="10"/>
      <c r="J55" s="10"/>
      <c r="K55" s="10"/>
      <c r="R55" s="3"/>
      <c r="S55" s="3"/>
    </row>
    <row r="56" spans="4:19" x14ac:dyDescent="0.25">
      <c r="D56" s="10"/>
      <c r="E56" s="10"/>
      <c r="F56" s="10"/>
      <c r="G56" s="10"/>
      <c r="H56" s="10"/>
      <c r="I56" s="10"/>
      <c r="J56" s="10"/>
      <c r="K56" s="10"/>
      <c r="R56" s="3"/>
      <c r="S56" s="3"/>
    </row>
    <row r="57" spans="4:19" x14ac:dyDescent="0.25">
      <c r="D57" s="10"/>
      <c r="E57" s="10"/>
      <c r="F57" s="10"/>
      <c r="G57" s="10"/>
      <c r="H57" s="10"/>
      <c r="I57" s="10"/>
      <c r="J57" s="10"/>
      <c r="K57" s="10"/>
      <c r="R57" s="3"/>
      <c r="S57" s="3"/>
    </row>
    <row r="58" spans="4:19" x14ac:dyDescent="0.25">
      <c r="D58" s="10"/>
      <c r="E58" s="10"/>
      <c r="F58" s="10"/>
      <c r="G58" s="10"/>
      <c r="H58" s="10"/>
      <c r="I58" s="10"/>
      <c r="J58" s="10"/>
      <c r="K58" s="10"/>
      <c r="R58" s="3"/>
      <c r="S58" s="3"/>
    </row>
    <row r="59" spans="4:19" x14ac:dyDescent="0.25">
      <c r="D59" s="10"/>
      <c r="E59" s="10"/>
      <c r="F59" s="10"/>
      <c r="G59" s="10"/>
      <c r="H59" s="10"/>
      <c r="I59" s="10"/>
      <c r="J59" s="10"/>
      <c r="K59" s="10"/>
      <c r="R59" s="3"/>
      <c r="S59" s="3"/>
    </row>
    <row r="60" spans="4:19" x14ac:dyDescent="0.25">
      <c r="D60" s="10"/>
      <c r="E60" s="10"/>
      <c r="F60" s="10"/>
      <c r="G60" s="10"/>
      <c r="H60" s="10"/>
      <c r="I60" s="10"/>
      <c r="J60" s="10"/>
      <c r="K60" s="10"/>
      <c r="R60" s="3"/>
      <c r="S60" s="3"/>
    </row>
    <row r="61" spans="4:19" x14ac:dyDescent="0.25">
      <c r="D61" s="10"/>
      <c r="E61" s="10"/>
      <c r="F61" s="10"/>
      <c r="G61" s="10"/>
      <c r="H61" s="10"/>
      <c r="I61" s="10"/>
      <c r="J61" s="10"/>
      <c r="K61" s="10"/>
      <c r="R61" s="3"/>
      <c r="S61" s="3"/>
    </row>
    <row r="62" spans="4:19" x14ac:dyDescent="0.25">
      <c r="D62" s="10"/>
      <c r="E62" s="10"/>
      <c r="F62" s="10"/>
      <c r="G62" s="10"/>
      <c r="H62" s="10"/>
      <c r="I62" s="10"/>
      <c r="J62" s="10"/>
      <c r="K62" s="10"/>
      <c r="R62" s="3"/>
      <c r="S62" s="3"/>
    </row>
    <row r="63" spans="4:19" x14ac:dyDescent="0.25">
      <c r="D63" s="10"/>
      <c r="E63" s="10"/>
      <c r="F63" s="10"/>
      <c r="G63" s="10"/>
      <c r="H63" s="10"/>
      <c r="I63" s="10"/>
      <c r="J63" s="10"/>
      <c r="K63" s="10"/>
      <c r="R63" s="3"/>
      <c r="S63" s="3"/>
    </row>
  </sheetData>
  <mergeCells count="3">
    <mergeCell ref="A1:P1"/>
    <mergeCell ref="B45:P45"/>
    <mergeCell ref="A33:P3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2C22-FBFB-4991-BA15-5363EDFBF17E}">
  <dimension ref="A1:U212"/>
  <sheetViews>
    <sheetView tabSelected="1" workbookViewId="0">
      <pane ySplit="4" topLeftCell="A170" activePane="bottomLeft" state="frozen"/>
      <selection pane="bottomLeft" activeCell="E189" sqref="E189"/>
    </sheetView>
  </sheetViews>
  <sheetFormatPr defaultRowHeight="11.25" x14ac:dyDescent="0.2"/>
  <cols>
    <col min="1" max="1" width="6.42578125" style="21" customWidth="1"/>
    <col min="2" max="2" width="3.140625" style="37" customWidth="1"/>
    <col min="3" max="3" width="13.42578125" style="21" customWidth="1"/>
    <col min="4" max="4" width="10.85546875" style="21" customWidth="1"/>
    <col min="5" max="5" width="7.140625" style="23" customWidth="1"/>
    <col min="6" max="6" width="5.85546875" style="23" customWidth="1"/>
    <col min="7" max="7" width="6.42578125" style="23" customWidth="1"/>
    <col min="8" max="9" width="5.42578125" style="23" customWidth="1"/>
    <col min="10" max="10" width="6.7109375" style="23" customWidth="1"/>
    <col min="11" max="11" width="6.5703125" style="23" customWidth="1"/>
    <col min="12" max="12" width="7" style="23" customWidth="1"/>
    <col min="13" max="13" width="6.7109375" style="23" customWidth="1"/>
    <col min="14" max="14" width="6.5703125" style="23" customWidth="1"/>
    <col min="15" max="16" width="8.5703125" style="21" customWidth="1"/>
    <col min="17" max="17" width="8.42578125" style="21" customWidth="1"/>
    <col min="18" max="18" width="7.85546875" style="21" customWidth="1"/>
    <col min="19" max="16384" width="9.140625" style="21"/>
  </cols>
  <sheetData>
    <row r="1" spans="1:18" ht="21" x14ac:dyDescent="0.35">
      <c r="A1" s="59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x14ac:dyDescent="0.2">
      <c r="B2" s="22"/>
      <c r="E2" s="46"/>
    </row>
    <row r="3" spans="1:18" s="24" customFormat="1" ht="12.75" x14ac:dyDescent="0.25">
      <c r="B3" s="25"/>
      <c r="E3" s="24" t="s">
        <v>73</v>
      </c>
      <c r="G3" s="24" t="s">
        <v>79</v>
      </c>
      <c r="I3" s="24" t="s">
        <v>74</v>
      </c>
      <c r="J3" s="24" t="s">
        <v>76</v>
      </c>
      <c r="L3" s="24" t="s">
        <v>193</v>
      </c>
      <c r="M3" s="24" t="s">
        <v>81</v>
      </c>
      <c r="N3" s="24" t="s">
        <v>104</v>
      </c>
      <c r="P3" s="24" t="s">
        <v>6</v>
      </c>
      <c r="Q3" s="26"/>
      <c r="R3" s="26"/>
    </row>
    <row r="4" spans="1:18" s="24" customFormat="1" ht="12.75" x14ac:dyDescent="0.25">
      <c r="A4" s="47" t="s">
        <v>4</v>
      </c>
      <c r="B4" s="48"/>
      <c r="C4" s="47" t="s">
        <v>7</v>
      </c>
      <c r="D4" s="47" t="s">
        <v>8</v>
      </c>
      <c r="E4" s="49" t="s">
        <v>40</v>
      </c>
      <c r="F4" s="49" t="s">
        <v>22</v>
      </c>
      <c r="G4" s="49" t="s">
        <v>80</v>
      </c>
      <c r="H4" s="49" t="s">
        <v>23</v>
      </c>
      <c r="I4" s="49" t="s">
        <v>75</v>
      </c>
      <c r="J4" s="49" t="s">
        <v>77</v>
      </c>
      <c r="K4" s="49" t="s">
        <v>195</v>
      </c>
      <c r="L4" s="49" t="s">
        <v>144</v>
      </c>
      <c r="M4" s="49" t="s">
        <v>82</v>
      </c>
      <c r="N4" s="49" t="s">
        <v>84</v>
      </c>
      <c r="O4" s="49" t="s">
        <v>24</v>
      </c>
      <c r="P4" s="49" t="s">
        <v>9</v>
      </c>
      <c r="Q4" s="49" t="s">
        <v>0</v>
      </c>
      <c r="R4" s="50" t="s">
        <v>1</v>
      </c>
    </row>
    <row r="5" spans="1:18" s="24" customFormat="1" ht="13.5" x14ac:dyDescent="0.3">
      <c r="A5" s="27"/>
      <c r="B5" s="28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29"/>
      <c r="P5" s="30"/>
      <c r="Q5" s="30"/>
      <c r="R5" s="30"/>
    </row>
    <row r="6" spans="1:18" s="24" customFormat="1" ht="13.5" x14ac:dyDescent="0.3">
      <c r="A6" s="27" t="s">
        <v>25</v>
      </c>
      <c r="B6" s="28" t="s">
        <v>20</v>
      </c>
      <c r="C6" s="27" t="s">
        <v>28</v>
      </c>
      <c r="D6" s="27" t="s">
        <v>27</v>
      </c>
      <c r="E6" s="30"/>
      <c r="G6" s="29">
        <v>74.989999999999995</v>
      </c>
      <c r="H6" s="30"/>
      <c r="P6" s="30">
        <f>SUM(E6:O6)</f>
        <v>74.989999999999995</v>
      </c>
      <c r="Q6" s="30">
        <f t="shared" ref="Q6:Q37" si="0">P6+R6</f>
        <v>74.989999999999995</v>
      </c>
      <c r="R6" s="30">
        <v>0</v>
      </c>
    </row>
    <row r="7" spans="1:18" s="24" customFormat="1" ht="13.5" x14ac:dyDescent="0.3">
      <c r="A7" s="27" t="s">
        <v>29</v>
      </c>
      <c r="B7" s="28" t="s">
        <v>30</v>
      </c>
      <c r="C7" s="31" t="s">
        <v>23</v>
      </c>
      <c r="D7" s="29" t="s">
        <v>31</v>
      </c>
      <c r="E7" s="30"/>
      <c r="H7" s="29">
        <v>42.37</v>
      </c>
      <c r="P7" s="30">
        <f t="shared" ref="P7:P32" si="1">SUM(E7:O7)</f>
        <v>42.37</v>
      </c>
      <c r="Q7" s="30">
        <f t="shared" si="0"/>
        <v>50.839999999999996</v>
      </c>
      <c r="R7" s="30">
        <v>8.4700000000000006</v>
      </c>
    </row>
    <row r="8" spans="1:18" s="24" customFormat="1" ht="13.5" x14ac:dyDescent="0.3">
      <c r="A8" s="27" t="s">
        <v>32</v>
      </c>
      <c r="B8" s="28" t="s">
        <v>20</v>
      </c>
      <c r="C8" s="29" t="s">
        <v>245</v>
      </c>
      <c r="D8" s="29" t="s">
        <v>26</v>
      </c>
      <c r="E8" s="30">
        <v>557.04999999999995</v>
      </c>
      <c r="F8" s="30"/>
      <c r="G8" s="30"/>
      <c r="H8" s="30"/>
      <c r="I8" s="30"/>
      <c r="J8" s="30"/>
      <c r="K8" s="30"/>
      <c r="L8" s="30"/>
      <c r="M8" s="30"/>
      <c r="N8" s="30"/>
      <c r="O8" s="29"/>
      <c r="P8" s="30">
        <f t="shared" si="1"/>
        <v>557.04999999999995</v>
      </c>
      <c r="Q8" s="30">
        <f t="shared" si="0"/>
        <v>557.04999999999995</v>
      </c>
      <c r="R8" s="30">
        <v>0</v>
      </c>
    </row>
    <row r="9" spans="1:18" s="24" customFormat="1" ht="13.5" x14ac:dyDescent="0.3">
      <c r="A9" s="27" t="s">
        <v>32</v>
      </c>
      <c r="B9" s="28" t="s">
        <v>20</v>
      </c>
      <c r="C9" s="29" t="s">
        <v>245</v>
      </c>
      <c r="D9" s="29" t="s">
        <v>26</v>
      </c>
      <c r="E9" s="30">
        <v>1089.74</v>
      </c>
      <c r="F9" s="30"/>
      <c r="G9" s="30"/>
      <c r="H9" s="30"/>
      <c r="I9" s="30"/>
      <c r="J9" s="30"/>
      <c r="K9" s="30"/>
      <c r="L9" s="30"/>
      <c r="M9" s="30"/>
      <c r="N9" s="30"/>
      <c r="O9" s="29"/>
      <c r="P9" s="30">
        <f t="shared" si="1"/>
        <v>1089.74</v>
      </c>
      <c r="Q9" s="30">
        <f t="shared" si="0"/>
        <v>1089.74</v>
      </c>
      <c r="R9" s="30">
        <v>0</v>
      </c>
    </row>
    <row r="10" spans="1:18" s="24" customFormat="1" ht="13.5" x14ac:dyDescent="0.3">
      <c r="A10" s="27" t="s">
        <v>34</v>
      </c>
      <c r="B10" s="28" t="s">
        <v>30</v>
      </c>
      <c r="C10" s="29" t="s">
        <v>22</v>
      </c>
      <c r="D10" s="29" t="s">
        <v>36</v>
      </c>
      <c r="E10" s="30"/>
      <c r="F10" s="30">
        <v>50.29</v>
      </c>
      <c r="G10" s="30"/>
      <c r="H10" s="30"/>
      <c r="I10" s="30"/>
      <c r="J10" s="30"/>
      <c r="K10" s="30"/>
      <c r="L10" s="30"/>
      <c r="M10" s="30"/>
      <c r="N10" s="30"/>
      <c r="O10" s="29"/>
      <c r="P10" s="30">
        <f t="shared" si="1"/>
        <v>50.29</v>
      </c>
      <c r="Q10" s="30">
        <f t="shared" si="0"/>
        <v>50.29</v>
      </c>
      <c r="R10" s="30">
        <v>0</v>
      </c>
    </row>
    <row r="11" spans="1:18" s="24" customFormat="1" ht="13.5" x14ac:dyDescent="0.3">
      <c r="A11" s="27" t="s">
        <v>35</v>
      </c>
      <c r="B11" s="28" t="s">
        <v>30</v>
      </c>
      <c r="C11" s="31" t="s">
        <v>23</v>
      </c>
      <c r="D11" s="29" t="s">
        <v>31</v>
      </c>
      <c r="E11" s="30"/>
      <c r="F11" s="30"/>
      <c r="G11" s="30"/>
      <c r="H11" s="30">
        <v>42.37</v>
      </c>
      <c r="I11" s="30"/>
      <c r="J11" s="30"/>
      <c r="K11" s="30"/>
      <c r="L11" s="30"/>
      <c r="M11" s="30"/>
      <c r="N11" s="30"/>
      <c r="O11" s="29"/>
      <c r="P11" s="30">
        <f t="shared" si="1"/>
        <v>42.37</v>
      </c>
      <c r="Q11" s="30">
        <f t="shared" si="0"/>
        <v>50.839999999999996</v>
      </c>
      <c r="R11" s="30">
        <v>8.4700000000000006</v>
      </c>
    </row>
    <row r="12" spans="1:18" s="24" customFormat="1" ht="13.5" x14ac:dyDescent="0.3">
      <c r="A12" s="27" t="s">
        <v>37</v>
      </c>
      <c r="B12" s="28" t="s">
        <v>20</v>
      </c>
      <c r="C12" s="29" t="s">
        <v>38</v>
      </c>
      <c r="D12" s="29" t="s">
        <v>65</v>
      </c>
      <c r="E12" s="30"/>
      <c r="F12" s="30"/>
      <c r="G12" s="30"/>
      <c r="H12" s="30"/>
      <c r="I12" s="29">
        <v>32</v>
      </c>
      <c r="J12" s="30"/>
      <c r="K12" s="30"/>
      <c r="L12" s="30"/>
      <c r="M12" s="30"/>
      <c r="N12" s="30"/>
      <c r="P12" s="30">
        <f t="shared" si="1"/>
        <v>32</v>
      </c>
      <c r="Q12" s="30">
        <f t="shared" si="0"/>
        <v>32</v>
      </c>
      <c r="R12" s="30">
        <v>0</v>
      </c>
    </row>
    <row r="13" spans="1:18" s="24" customFormat="1" ht="13.5" x14ac:dyDescent="0.3">
      <c r="A13" s="27" t="s">
        <v>37</v>
      </c>
      <c r="B13" s="28" t="s">
        <v>20</v>
      </c>
      <c r="C13" s="29" t="s">
        <v>39</v>
      </c>
      <c r="D13" s="29" t="s">
        <v>65</v>
      </c>
      <c r="E13" s="30"/>
      <c r="F13" s="30"/>
      <c r="G13" s="30"/>
      <c r="H13" s="29"/>
      <c r="I13" s="29">
        <v>20</v>
      </c>
      <c r="J13" s="30"/>
      <c r="K13" s="30"/>
      <c r="L13" s="30"/>
      <c r="M13" s="30"/>
      <c r="N13" s="30"/>
      <c r="P13" s="30">
        <f t="shared" si="1"/>
        <v>20</v>
      </c>
      <c r="Q13" s="30">
        <f t="shared" si="0"/>
        <v>20</v>
      </c>
      <c r="R13" s="30">
        <v>0</v>
      </c>
    </row>
    <row r="14" spans="1:18" s="29" customFormat="1" ht="13.5" x14ac:dyDescent="0.3">
      <c r="A14" s="27" t="s">
        <v>37</v>
      </c>
      <c r="B14" s="28" t="s">
        <v>20</v>
      </c>
      <c r="C14" s="29" t="s">
        <v>15</v>
      </c>
      <c r="D14" s="29" t="s">
        <v>86</v>
      </c>
      <c r="E14" s="30"/>
      <c r="F14" s="30"/>
      <c r="G14" s="30"/>
      <c r="H14" s="30"/>
      <c r="I14" s="30"/>
      <c r="J14" s="30">
        <v>100</v>
      </c>
      <c r="K14" s="30"/>
      <c r="L14" s="30"/>
      <c r="M14" s="30"/>
      <c r="N14" s="30"/>
      <c r="P14" s="30">
        <f t="shared" si="1"/>
        <v>100</v>
      </c>
      <c r="Q14" s="30">
        <f t="shared" si="0"/>
        <v>100</v>
      </c>
      <c r="R14" s="30">
        <v>0</v>
      </c>
    </row>
    <row r="15" spans="1:18" s="29" customFormat="1" ht="13.5" x14ac:dyDescent="0.3">
      <c r="A15" s="27" t="s">
        <v>37</v>
      </c>
      <c r="B15" s="28" t="s">
        <v>20</v>
      </c>
      <c r="C15" s="29" t="s">
        <v>21</v>
      </c>
      <c r="D15" s="29" t="s">
        <v>40</v>
      </c>
      <c r="E15" s="30">
        <v>132.87</v>
      </c>
      <c r="F15" s="30"/>
      <c r="G15" s="30"/>
      <c r="H15" s="30"/>
      <c r="I15" s="30"/>
      <c r="J15" s="30"/>
      <c r="K15" s="30"/>
      <c r="L15" s="30"/>
      <c r="M15" s="30"/>
      <c r="N15" s="30"/>
      <c r="P15" s="30">
        <f t="shared" si="1"/>
        <v>132.87</v>
      </c>
      <c r="Q15" s="30">
        <f t="shared" si="0"/>
        <v>132.87</v>
      </c>
      <c r="R15" s="30">
        <v>0</v>
      </c>
    </row>
    <row r="16" spans="1:18" s="29" customFormat="1" ht="13.5" x14ac:dyDescent="0.3">
      <c r="A16" s="27" t="s">
        <v>37</v>
      </c>
      <c r="B16" s="28" t="s">
        <v>20</v>
      </c>
      <c r="C16" s="29" t="s">
        <v>13</v>
      </c>
      <c r="D16" s="29" t="s">
        <v>84</v>
      </c>
      <c r="E16" s="30"/>
      <c r="F16" s="30"/>
      <c r="G16" s="30"/>
      <c r="H16" s="30"/>
      <c r="I16" s="30"/>
      <c r="J16" s="30"/>
      <c r="K16" s="30"/>
      <c r="L16" s="30"/>
      <c r="M16" s="30"/>
      <c r="N16" s="29">
        <v>500</v>
      </c>
      <c r="P16" s="30">
        <f t="shared" si="1"/>
        <v>500</v>
      </c>
      <c r="Q16" s="30">
        <f t="shared" si="0"/>
        <v>500</v>
      </c>
      <c r="R16" s="30">
        <v>0</v>
      </c>
    </row>
    <row r="17" spans="1:21" s="29" customFormat="1" ht="13.5" x14ac:dyDescent="0.3">
      <c r="A17" s="27" t="s">
        <v>37</v>
      </c>
      <c r="B17" s="28" t="s">
        <v>20</v>
      </c>
      <c r="C17" s="29" t="s">
        <v>41</v>
      </c>
      <c r="D17" s="29" t="s">
        <v>85</v>
      </c>
      <c r="E17" s="30"/>
      <c r="F17" s="30"/>
      <c r="G17" s="30"/>
      <c r="H17" s="30"/>
      <c r="I17" s="30"/>
      <c r="J17" s="30"/>
      <c r="K17" s="30"/>
      <c r="L17" s="29">
        <v>720</v>
      </c>
      <c r="M17" s="30"/>
      <c r="N17" s="30"/>
      <c r="P17" s="30">
        <f t="shared" si="1"/>
        <v>720</v>
      </c>
      <c r="Q17" s="30">
        <f t="shared" si="0"/>
        <v>720</v>
      </c>
      <c r="R17" s="30">
        <v>0</v>
      </c>
    </row>
    <row r="18" spans="1:21" s="29" customFormat="1" ht="13.5" x14ac:dyDescent="0.3">
      <c r="A18" s="27" t="s">
        <v>37</v>
      </c>
      <c r="B18" s="28" t="s">
        <v>20</v>
      </c>
      <c r="C18" s="29" t="s">
        <v>38</v>
      </c>
      <c r="D18" s="29" t="s">
        <v>65</v>
      </c>
      <c r="E18" s="30"/>
      <c r="F18" s="30"/>
      <c r="G18" s="30"/>
      <c r="H18" s="30"/>
      <c r="I18" s="29">
        <v>32</v>
      </c>
      <c r="K18" s="30"/>
      <c r="L18" s="30"/>
      <c r="M18" s="30"/>
      <c r="N18" s="30"/>
      <c r="P18" s="30">
        <f t="shared" si="1"/>
        <v>32</v>
      </c>
      <c r="Q18" s="30">
        <f t="shared" si="0"/>
        <v>32</v>
      </c>
      <c r="R18" s="30">
        <v>0</v>
      </c>
    </row>
    <row r="19" spans="1:21" s="29" customFormat="1" ht="13.5" x14ac:dyDescent="0.3">
      <c r="A19" s="27" t="s">
        <v>37</v>
      </c>
      <c r="B19" s="28" t="s">
        <v>20</v>
      </c>
      <c r="C19" s="29" t="s">
        <v>15</v>
      </c>
      <c r="D19" s="27" t="s">
        <v>66</v>
      </c>
      <c r="E19" s="30"/>
      <c r="F19" s="30"/>
      <c r="G19" s="30"/>
      <c r="H19" s="30"/>
      <c r="I19" s="30"/>
      <c r="J19" s="30"/>
      <c r="K19" s="30">
        <v>424.99</v>
      </c>
      <c r="L19" s="30"/>
      <c r="M19" s="30"/>
      <c r="N19" s="30"/>
      <c r="P19" s="30">
        <f t="shared" si="1"/>
        <v>424.99</v>
      </c>
      <c r="Q19" s="30">
        <f t="shared" si="0"/>
        <v>424.99</v>
      </c>
      <c r="R19" s="30">
        <v>0</v>
      </c>
    </row>
    <row r="20" spans="1:21" s="29" customFormat="1" ht="13.5" x14ac:dyDescent="0.3">
      <c r="A20" s="27" t="s">
        <v>37</v>
      </c>
      <c r="B20" s="28" t="s">
        <v>20</v>
      </c>
      <c r="C20" s="29" t="s">
        <v>15</v>
      </c>
      <c r="D20" s="29" t="s">
        <v>66</v>
      </c>
      <c r="E20" s="30"/>
      <c r="F20" s="30"/>
      <c r="G20" s="30"/>
      <c r="H20" s="30"/>
      <c r="I20" s="30"/>
      <c r="J20" s="30"/>
      <c r="K20" s="30">
        <v>822.84</v>
      </c>
      <c r="L20" s="30"/>
      <c r="M20" s="30"/>
      <c r="N20" s="30"/>
      <c r="P20" s="30">
        <f t="shared" si="1"/>
        <v>822.84</v>
      </c>
      <c r="Q20" s="30">
        <f t="shared" si="0"/>
        <v>822.84</v>
      </c>
      <c r="R20" s="30">
        <v>0</v>
      </c>
    </row>
    <row r="21" spans="1:21" s="29" customFormat="1" ht="13.5" x14ac:dyDescent="0.3">
      <c r="A21" s="27" t="s">
        <v>37</v>
      </c>
      <c r="B21" s="28" t="s">
        <v>20</v>
      </c>
      <c r="C21" s="29" t="s">
        <v>15</v>
      </c>
      <c r="D21" s="29" t="s">
        <v>55</v>
      </c>
      <c r="E21" s="30"/>
      <c r="F21" s="30"/>
      <c r="G21" s="30"/>
      <c r="H21" s="30"/>
      <c r="I21" s="30"/>
      <c r="J21" s="30">
        <v>100</v>
      </c>
      <c r="K21" s="30"/>
      <c r="L21" s="30"/>
      <c r="M21" s="30"/>
      <c r="N21" s="30"/>
      <c r="P21" s="30">
        <f t="shared" si="1"/>
        <v>100</v>
      </c>
      <c r="Q21" s="30">
        <f t="shared" si="0"/>
        <v>100</v>
      </c>
      <c r="R21" s="30">
        <v>0</v>
      </c>
    </row>
    <row r="22" spans="1:21" ht="14.25" customHeight="1" x14ac:dyDescent="0.3">
      <c r="A22" s="27" t="s">
        <v>37</v>
      </c>
      <c r="B22" s="28" t="s">
        <v>20</v>
      </c>
      <c r="C22" s="29" t="s">
        <v>33</v>
      </c>
      <c r="D22" s="29" t="s">
        <v>83</v>
      </c>
      <c r="E22" s="33"/>
      <c r="F22" s="33"/>
      <c r="G22" s="32">
        <v>327</v>
      </c>
      <c r="H22" s="30"/>
      <c r="I22" s="33"/>
      <c r="J22" s="33"/>
      <c r="K22" s="33"/>
      <c r="L22" s="33"/>
      <c r="M22" s="33"/>
      <c r="N22" s="33"/>
      <c r="P22" s="30">
        <f t="shared" si="1"/>
        <v>327</v>
      </c>
      <c r="Q22" s="30">
        <f t="shared" si="0"/>
        <v>327</v>
      </c>
      <c r="R22" s="30">
        <v>0</v>
      </c>
      <c r="S22" s="32"/>
      <c r="T22" s="32"/>
      <c r="U22" s="32"/>
    </row>
    <row r="23" spans="1:21" ht="13.5" x14ac:dyDescent="0.3">
      <c r="A23" s="27" t="s">
        <v>37</v>
      </c>
      <c r="B23" s="28" t="s">
        <v>20</v>
      </c>
      <c r="C23" s="29" t="s">
        <v>42</v>
      </c>
      <c r="D23" s="32" t="s">
        <v>54</v>
      </c>
      <c r="E23" s="33"/>
      <c r="F23" s="33"/>
      <c r="G23" s="32">
        <v>50</v>
      </c>
      <c r="I23" s="33"/>
      <c r="J23" s="33"/>
      <c r="K23" s="33"/>
      <c r="L23" s="33"/>
      <c r="M23" s="33"/>
      <c r="N23" s="33"/>
      <c r="P23" s="30">
        <f t="shared" si="1"/>
        <v>50</v>
      </c>
      <c r="Q23" s="30">
        <f t="shared" si="0"/>
        <v>60</v>
      </c>
      <c r="R23" s="30">
        <v>10</v>
      </c>
      <c r="S23" s="32"/>
      <c r="T23" s="32"/>
      <c r="U23" s="32"/>
    </row>
    <row r="24" spans="1:21" ht="13.5" x14ac:dyDescent="0.3">
      <c r="A24" s="27" t="s">
        <v>37</v>
      </c>
      <c r="B24" s="28" t="s">
        <v>20</v>
      </c>
      <c r="C24" s="29" t="s">
        <v>42</v>
      </c>
      <c r="D24" s="29" t="s">
        <v>54</v>
      </c>
      <c r="E24" s="30"/>
      <c r="F24" s="33"/>
      <c r="G24" s="32">
        <v>50</v>
      </c>
      <c r="I24" s="33"/>
      <c r="J24" s="33"/>
      <c r="K24" s="33"/>
      <c r="L24" s="33"/>
      <c r="M24" s="33"/>
      <c r="N24" s="33"/>
      <c r="P24" s="30">
        <f t="shared" si="1"/>
        <v>50</v>
      </c>
      <c r="Q24" s="30">
        <f t="shared" si="0"/>
        <v>60</v>
      </c>
      <c r="R24" s="30">
        <v>10</v>
      </c>
      <c r="S24" s="32"/>
      <c r="T24" s="32"/>
      <c r="U24" s="32"/>
    </row>
    <row r="25" spans="1:21" ht="13.5" x14ac:dyDescent="0.3">
      <c r="A25" s="27" t="s">
        <v>37</v>
      </c>
      <c r="B25" s="28" t="s">
        <v>20</v>
      </c>
      <c r="C25" s="29" t="s">
        <v>43</v>
      </c>
      <c r="D25" s="29" t="s">
        <v>87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2">
        <v>514</v>
      </c>
      <c r="P25" s="30">
        <f t="shared" si="1"/>
        <v>514</v>
      </c>
      <c r="Q25" s="30">
        <f t="shared" si="0"/>
        <v>616.79999999999995</v>
      </c>
      <c r="R25" s="30">
        <v>102.8</v>
      </c>
      <c r="S25" s="32"/>
      <c r="T25" s="32"/>
      <c r="U25" s="32"/>
    </row>
    <row r="26" spans="1:21" s="32" customFormat="1" ht="13.5" x14ac:dyDescent="0.3">
      <c r="A26" s="27" t="s">
        <v>37</v>
      </c>
      <c r="B26" s="28" t="s">
        <v>20</v>
      </c>
      <c r="C26" s="32" t="s">
        <v>44</v>
      </c>
      <c r="D26" s="32" t="s">
        <v>69</v>
      </c>
      <c r="E26" s="33"/>
      <c r="F26" s="33"/>
      <c r="G26" s="33"/>
      <c r="I26" s="33"/>
      <c r="J26" s="33"/>
      <c r="K26" s="33"/>
      <c r="L26" s="33"/>
      <c r="M26" s="32">
        <v>400</v>
      </c>
      <c r="P26" s="30">
        <f t="shared" si="1"/>
        <v>400</v>
      </c>
      <c r="Q26" s="30">
        <f t="shared" si="0"/>
        <v>400</v>
      </c>
      <c r="R26" s="30">
        <v>0</v>
      </c>
    </row>
    <row r="27" spans="1:21" s="32" customFormat="1" ht="13.5" x14ac:dyDescent="0.3">
      <c r="A27" s="27" t="s">
        <v>37</v>
      </c>
      <c r="B27" s="28" t="s">
        <v>20</v>
      </c>
      <c r="C27" s="32" t="s">
        <v>45</v>
      </c>
      <c r="D27" s="32" t="s">
        <v>46</v>
      </c>
      <c r="E27" s="33"/>
      <c r="F27" s="33"/>
      <c r="G27" s="33"/>
      <c r="I27" s="33"/>
      <c r="J27" s="33"/>
      <c r="K27" s="33"/>
      <c r="L27" s="33"/>
      <c r="M27" s="33"/>
      <c r="N27" s="33"/>
      <c r="O27" s="32">
        <v>150</v>
      </c>
      <c r="P27" s="30">
        <f t="shared" si="1"/>
        <v>150</v>
      </c>
      <c r="Q27" s="30">
        <f t="shared" si="0"/>
        <v>150</v>
      </c>
      <c r="R27" s="30">
        <v>0</v>
      </c>
    </row>
    <row r="28" spans="1:21" s="32" customFormat="1" ht="13.5" x14ac:dyDescent="0.3">
      <c r="A28" s="27" t="s">
        <v>37</v>
      </c>
      <c r="B28" s="28" t="s">
        <v>20</v>
      </c>
      <c r="C28" s="32" t="s">
        <v>47</v>
      </c>
      <c r="D28" s="32" t="s">
        <v>71</v>
      </c>
      <c r="E28" s="33"/>
      <c r="F28" s="33"/>
      <c r="G28" s="33"/>
      <c r="I28" s="33"/>
      <c r="J28" s="33"/>
      <c r="K28" s="33"/>
      <c r="L28" s="33"/>
      <c r="M28" s="32">
        <v>83.8</v>
      </c>
      <c r="P28" s="30">
        <f t="shared" si="1"/>
        <v>83.8</v>
      </c>
      <c r="Q28" s="30">
        <f t="shared" si="0"/>
        <v>100.56</v>
      </c>
      <c r="R28" s="30">
        <v>16.760000000000002</v>
      </c>
    </row>
    <row r="29" spans="1:21" s="32" customFormat="1" ht="13.5" x14ac:dyDescent="0.3">
      <c r="A29" s="27" t="s">
        <v>37</v>
      </c>
      <c r="B29" s="28" t="s">
        <v>20</v>
      </c>
      <c r="C29" s="29" t="s">
        <v>48</v>
      </c>
      <c r="D29" s="29" t="s">
        <v>70</v>
      </c>
      <c r="E29" s="33"/>
      <c r="F29" s="33"/>
      <c r="G29" s="33"/>
      <c r="I29" s="33"/>
      <c r="J29" s="33"/>
      <c r="M29" s="32">
        <v>59.31</v>
      </c>
      <c r="P29" s="30">
        <f t="shared" si="1"/>
        <v>59.31</v>
      </c>
      <c r="Q29" s="30">
        <f t="shared" si="0"/>
        <v>59.31</v>
      </c>
      <c r="R29" s="30">
        <v>0</v>
      </c>
    </row>
    <row r="30" spans="1:21" s="32" customFormat="1" ht="13.5" x14ac:dyDescent="0.3">
      <c r="A30" s="27" t="s">
        <v>37</v>
      </c>
      <c r="B30" s="28" t="s">
        <v>20</v>
      </c>
      <c r="C30" s="29" t="s">
        <v>49</v>
      </c>
      <c r="D30" s="29" t="s">
        <v>68</v>
      </c>
      <c r="E30" s="33"/>
      <c r="F30" s="33"/>
      <c r="G30" s="33"/>
      <c r="I30" s="33"/>
      <c r="J30" s="33"/>
      <c r="K30" s="32">
        <v>325</v>
      </c>
      <c r="M30" s="33"/>
      <c r="N30" s="33"/>
      <c r="P30" s="30">
        <f t="shared" si="1"/>
        <v>325</v>
      </c>
      <c r="Q30" s="30">
        <f t="shared" si="0"/>
        <v>390</v>
      </c>
      <c r="R30" s="30">
        <v>65</v>
      </c>
    </row>
    <row r="31" spans="1:21" s="32" customFormat="1" ht="13.5" x14ac:dyDescent="0.3">
      <c r="A31" s="27" t="s">
        <v>37</v>
      </c>
      <c r="B31" s="28" t="s">
        <v>20</v>
      </c>
      <c r="C31" s="29" t="s">
        <v>18</v>
      </c>
      <c r="D31" s="29" t="s">
        <v>66</v>
      </c>
      <c r="E31" s="33"/>
      <c r="F31" s="33"/>
      <c r="G31" s="33"/>
      <c r="I31" s="33"/>
      <c r="J31" s="33"/>
      <c r="K31" s="32">
        <v>350</v>
      </c>
      <c r="M31" s="33"/>
      <c r="N31" s="33"/>
      <c r="P31" s="30">
        <f t="shared" si="1"/>
        <v>350</v>
      </c>
      <c r="Q31" s="30">
        <f t="shared" si="0"/>
        <v>350</v>
      </c>
      <c r="R31" s="30">
        <v>0</v>
      </c>
    </row>
    <row r="32" spans="1:21" s="32" customFormat="1" ht="13.5" x14ac:dyDescent="0.3">
      <c r="A32" s="27" t="s">
        <v>37</v>
      </c>
      <c r="B32" s="28" t="s">
        <v>20</v>
      </c>
      <c r="C32" s="29" t="s">
        <v>50</v>
      </c>
      <c r="D32" s="29" t="s">
        <v>72</v>
      </c>
      <c r="E32" s="33"/>
      <c r="F32" s="33"/>
      <c r="G32" s="33"/>
      <c r="I32" s="33"/>
      <c r="J32" s="33"/>
      <c r="K32" s="33"/>
      <c r="L32" s="33"/>
      <c r="M32" s="32">
        <v>134</v>
      </c>
      <c r="P32" s="30">
        <f t="shared" si="1"/>
        <v>134</v>
      </c>
      <c r="Q32" s="30">
        <f t="shared" si="0"/>
        <v>160.80000000000001</v>
      </c>
      <c r="R32" s="30">
        <v>26.8</v>
      </c>
    </row>
    <row r="33" spans="1:18" ht="13.5" x14ac:dyDescent="0.3">
      <c r="B33" s="22"/>
      <c r="E33" s="46"/>
      <c r="H33" s="21"/>
      <c r="P33" s="30"/>
    </row>
    <row r="34" spans="1:18" s="24" customFormat="1" ht="12.75" x14ac:dyDescent="0.25">
      <c r="B34" s="25"/>
      <c r="E34" s="24" t="s">
        <v>73</v>
      </c>
      <c r="G34" s="24" t="s">
        <v>79</v>
      </c>
      <c r="I34" s="24" t="s">
        <v>74</v>
      </c>
      <c r="J34" s="24" t="s">
        <v>76</v>
      </c>
      <c r="L34" s="24" t="s">
        <v>193</v>
      </c>
      <c r="M34" s="24" t="s">
        <v>81</v>
      </c>
      <c r="N34" s="24" t="s">
        <v>42</v>
      </c>
      <c r="P34" s="24" t="s">
        <v>6</v>
      </c>
      <c r="Q34" s="26"/>
      <c r="R34" s="26"/>
    </row>
    <row r="35" spans="1:18" s="24" customFormat="1" ht="12.75" x14ac:dyDescent="0.25">
      <c r="A35" s="47" t="s">
        <v>4</v>
      </c>
      <c r="B35" s="48"/>
      <c r="C35" s="47" t="s">
        <v>7</v>
      </c>
      <c r="D35" s="47" t="s">
        <v>8</v>
      </c>
      <c r="E35" s="49" t="s">
        <v>40</v>
      </c>
      <c r="F35" s="49" t="s">
        <v>22</v>
      </c>
      <c r="G35" s="49" t="s">
        <v>80</v>
      </c>
      <c r="H35" s="49" t="s">
        <v>23</v>
      </c>
      <c r="I35" s="49" t="s">
        <v>75</v>
      </c>
      <c r="J35" s="49" t="s">
        <v>77</v>
      </c>
      <c r="K35" s="49" t="s">
        <v>195</v>
      </c>
      <c r="L35" s="49" t="s">
        <v>144</v>
      </c>
      <c r="M35" s="49" t="s">
        <v>82</v>
      </c>
      <c r="N35" s="49" t="s">
        <v>84</v>
      </c>
      <c r="O35" s="49" t="s">
        <v>24</v>
      </c>
      <c r="P35" s="49" t="s">
        <v>9</v>
      </c>
      <c r="Q35" s="49" t="s">
        <v>0</v>
      </c>
      <c r="R35" s="50" t="s">
        <v>1</v>
      </c>
    </row>
    <row r="36" spans="1:18" s="32" customFormat="1" ht="13.5" x14ac:dyDescent="0.3">
      <c r="A36" s="27"/>
      <c r="B36" s="28"/>
      <c r="C36" s="29"/>
      <c r="D36" s="29"/>
      <c r="E36" s="33"/>
      <c r="F36" s="33"/>
      <c r="G36" s="33"/>
      <c r="I36" s="33"/>
      <c r="J36" s="33"/>
      <c r="K36" s="33"/>
      <c r="L36" s="33"/>
      <c r="M36" s="33"/>
      <c r="N36" s="33"/>
      <c r="P36" s="30"/>
      <c r="Q36" s="30"/>
      <c r="R36" s="30"/>
    </row>
    <row r="37" spans="1:18" s="32" customFormat="1" ht="13.5" x14ac:dyDescent="0.3">
      <c r="A37" s="27" t="s">
        <v>37</v>
      </c>
      <c r="B37" s="28" t="s">
        <v>20</v>
      </c>
      <c r="C37" s="32" t="s">
        <v>245</v>
      </c>
      <c r="D37" s="32" t="s">
        <v>26</v>
      </c>
      <c r="E37" s="32">
        <v>1152.72</v>
      </c>
      <c r="F37" s="33"/>
      <c r="G37" s="33"/>
      <c r="I37" s="33"/>
      <c r="J37" s="33"/>
      <c r="K37" s="33"/>
      <c r="L37" s="33"/>
      <c r="M37" s="33"/>
      <c r="N37" s="33"/>
      <c r="P37" s="30">
        <f>SUM(E37:O37)</f>
        <v>1152.72</v>
      </c>
      <c r="Q37" s="30">
        <f t="shared" si="0"/>
        <v>1152.72</v>
      </c>
      <c r="R37" s="30">
        <v>0</v>
      </c>
    </row>
    <row r="38" spans="1:18" s="32" customFormat="1" ht="13.5" x14ac:dyDescent="0.3">
      <c r="A38" s="27" t="s">
        <v>37</v>
      </c>
      <c r="B38" s="28" t="s">
        <v>20</v>
      </c>
      <c r="C38" s="32" t="s">
        <v>51</v>
      </c>
      <c r="D38" s="32" t="s">
        <v>66</v>
      </c>
      <c r="E38" s="33"/>
      <c r="F38" s="33"/>
      <c r="G38" s="33"/>
      <c r="I38" s="33"/>
      <c r="J38" s="33"/>
      <c r="K38" s="32">
        <v>2650</v>
      </c>
      <c r="M38" s="33"/>
      <c r="N38" s="33"/>
      <c r="P38" s="30">
        <f t="shared" ref="P38:P66" si="2">SUM(E38:O38)</f>
        <v>2650</v>
      </c>
      <c r="Q38" s="30">
        <f t="shared" ref="Q38:Q66" si="3">P38+R38</f>
        <v>2650</v>
      </c>
      <c r="R38" s="30">
        <v>0</v>
      </c>
    </row>
    <row r="39" spans="1:18" s="32" customFormat="1" ht="13.5" x14ac:dyDescent="0.3">
      <c r="A39" s="27" t="s">
        <v>37</v>
      </c>
      <c r="B39" s="28" t="s">
        <v>20</v>
      </c>
      <c r="C39" s="29" t="s">
        <v>245</v>
      </c>
      <c r="D39" s="29" t="s">
        <v>26</v>
      </c>
      <c r="E39" s="30">
        <v>451.88</v>
      </c>
      <c r="F39" s="30"/>
      <c r="G39" s="30"/>
      <c r="H39" s="30"/>
      <c r="I39" s="30"/>
      <c r="J39" s="30"/>
      <c r="K39" s="30"/>
      <c r="L39" s="30"/>
      <c r="M39" s="30"/>
      <c r="N39" s="30"/>
      <c r="P39" s="30">
        <f t="shared" si="2"/>
        <v>451.88</v>
      </c>
      <c r="Q39" s="30">
        <f t="shared" si="3"/>
        <v>451.88</v>
      </c>
      <c r="R39" s="30">
        <v>0</v>
      </c>
    </row>
    <row r="40" spans="1:18" s="32" customFormat="1" ht="13.5" x14ac:dyDescent="0.3">
      <c r="A40" s="32" t="s">
        <v>52</v>
      </c>
      <c r="B40" s="28" t="s">
        <v>20</v>
      </c>
      <c r="C40" s="29" t="s">
        <v>22</v>
      </c>
      <c r="D40" s="29" t="s">
        <v>36</v>
      </c>
      <c r="E40" s="30"/>
      <c r="F40" s="30">
        <v>54.61</v>
      </c>
      <c r="G40" s="30"/>
      <c r="H40" s="30"/>
      <c r="I40" s="30"/>
      <c r="J40" s="30"/>
      <c r="K40" s="30"/>
      <c r="L40" s="30"/>
      <c r="M40" s="30"/>
      <c r="N40" s="30"/>
      <c r="P40" s="30">
        <f t="shared" si="2"/>
        <v>54.61</v>
      </c>
      <c r="Q40" s="30">
        <f t="shared" si="3"/>
        <v>54.61</v>
      </c>
      <c r="R40" s="30">
        <v>0</v>
      </c>
    </row>
    <row r="41" spans="1:18" s="32" customFormat="1" ht="13.5" x14ac:dyDescent="0.3">
      <c r="A41" s="32" t="s">
        <v>53</v>
      </c>
      <c r="B41" s="28" t="s">
        <v>30</v>
      </c>
      <c r="C41" s="29" t="s">
        <v>23</v>
      </c>
      <c r="D41" s="29" t="s">
        <v>31</v>
      </c>
      <c r="E41" s="30"/>
      <c r="F41" s="30"/>
      <c r="G41" s="30"/>
      <c r="H41" s="30">
        <v>42.77</v>
      </c>
      <c r="I41" s="30"/>
      <c r="J41" s="30"/>
      <c r="K41" s="30"/>
      <c r="L41" s="30"/>
      <c r="M41" s="30"/>
      <c r="N41" s="30"/>
      <c r="P41" s="30">
        <f t="shared" si="2"/>
        <v>42.77</v>
      </c>
      <c r="Q41" s="30">
        <f t="shared" si="3"/>
        <v>51.320000000000007</v>
      </c>
      <c r="R41" s="30">
        <v>8.5500000000000007</v>
      </c>
    </row>
    <row r="42" spans="1:18" s="32" customFormat="1" ht="13.5" x14ac:dyDescent="0.3">
      <c r="A42" s="32" t="s">
        <v>56</v>
      </c>
      <c r="B42" s="28" t="s">
        <v>20</v>
      </c>
      <c r="C42" s="29" t="s">
        <v>21</v>
      </c>
      <c r="D42" s="29" t="s">
        <v>40</v>
      </c>
      <c r="E42" s="30">
        <v>179.9</v>
      </c>
      <c r="F42" s="30"/>
      <c r="G42" s="30"/>
      <c r="H42" s="30"/>
      <c r="I42" s="30"/>
      <c r="J42" s="30"/>
      <c r="K42" s="30"/>
      <c r="L42" s="30"/>
      <c r="M42" s="30"/>
      <c r="N42" s="30"/>
      <c r="P42" s="30">
        <f t="shared" si="2"/>
        <v>179.9</v>
      </c>
      <c r="Q42" s="30">
        <f t="shared" si="3"/>
        <v>179.9</v>
      </c>
      <c r="R42" s="30">
        <v>0</v>
      </c>
    </row>
    <row r="43" spans="1:18" s="32" customFormat="1" ht="13.5" x14ac:dyDescent="0.3">
      <c r="A43" s="32" t="s">
        <v>56</v>
      </c>
      <c r="B43" s="28" t="s">
        <v>20</v>
      </c>
      <c r="C43" s="29" t="s">
        <v>28</v>
      </c>
      <c r="D43" s="29" t="s">
        <v>27</v>
      </c>
      <c r="F43" s="30"/>
      <c r="G43" s="30">
        <v>346.07</v>
      </c>
      <c r="H43" s="30"/>
      <c r="I43" s="30"/>
      <c r="J43" s="30"/>
      <c r="K43" s="30"/>
      <c r="L43" s="30"/>
      <c r="M43" s="30"/>
      <c r="N43" s="30"/>
      <c r="P43" s="30">
        <f t="shared" si="2"/>
        <v>346.07</v>
      </c>
      <c r="Q43" s="30">
        <f t="shared" si="3"/>
        <v>346.07</v>
      </c>
      <c r="R43" s="30">
        <v>0</v>
      </c>
    </row>
    <row r="44" spans="1:18" s="32" customFormat="1" ht="13.5" x14ac:dyDescent="0.3">
      <c r="A44" s="32" t="s">
        <v>57</v>
      </c>
      <c r="B44" s="28" t="s">
        <v>30</v>
      </c>
      <c r="C44" s="29" t="s">
        <v>22</v>
      </c>
      <c r="D44" s="29" t="s">
        <v>36</v>
      </c>
      <c r="E44" s="30"/>
      <c r="F44" s="30">
        <v>61.19</v>
      </c>
      <c r="G44" s="30"/>
      <c r="H44" s="30"/>
      <c r="I44" s="30"/>
      <c r="J44" s="30"/>
      <c r="K44" s="30"/>
      <c r="L44" s="30"/>
      <c r="M44" s="30"/>
      <c r="N44" s="30"/>
      <c r="P44" s="30">
        <f t="shared" si="2"/>
        <v>61.19</v>
      </c>
      <c r="Q44" s="30">
        <f t="shared" si="3"/>
        <v>61.19</v>
      </c>
      <c r="R44" s="30">
        <v>0</v>
      </c>
    </row>
    <row r="45" spans="1:18" s="32" customFormat="1" ht="13.5" x14ac:dyDescent="0.3">
      <c r="A45" s="32" t="s">
        <v>57</v>
      </c>
      <c r="B45" s="28" t="s">
        <v>20</v>
      </c>
      <c r="C45" s="29" t="s">
        <v>246</v>
      </c>
      <c r="D45" s="29" t="s">
        <v>26</v>
      </c>
      <c r="E45" s="30">
        <v>587.96</v>
      </c>
      <c r="F45" s="30"/>
      <c r="G45" s="30"/>
      <c r="H45" s="30"/>
      <c r="I45" s="30"/>
      <c r="J45" s="30"/>
      <c r="K45" s="30"/>
      <c r="L45" s="30"/>
      <c r="M45" s="30"/>
      <c r="N45" s="30"/>
      <c r="P45" s="30">
        <f t="shared" si="2"/>
        <v>587.96</v>
      </c>
      <c r="Q45" s="30">
        <f t="shared" si="3"/>
        <v>587.96</v>
      </c>
      <c r="R45" s="30">
        <v>0</v>
      </c>
    </row>
    <row r="46" spans="1:18" s="32" customFormat="1" ht="13.5" x14ac:dyDescent="0.3">
      <c r="A46" s="32" t="s">
        <v>57</v>
      </c>
      <c r="B46" s="28" t="s">
        <v>20</v>
      </c>
      <c r="C46" s="29" t="s">
        <v>245</v>
      </c>
      <c r="D46" s="29" t="s">
        <v>26</v>
      </c>
      <c r="E46" s="30">
        <v>1166.1300000000001</v>
      </c>
      <c r="F46" s="30"/>
      <c r="G46" s="30"/>
      <c r="H46" s="30"/>
      <c r="I46" s="30"/>
      <c r="J46" s="30"/>
      <c r="K46" s="30"/>
      <c r="L46" s="30"/>
      <c r="M46" s="30"/>
      <c r="N46" s="30"/>
      <c r="P46" s="30">
        <f t="shared" si="2"/>
        <v>1166.1300000000001</v>
      </c>
      <c r="Q46" s="30">
        <f t="shared" si="3"/>
        <v>1166.1300000000001</v>
      </c>
      <c r="R46" s="30">
        <v>0</v>
      </c>
    </row>
    <row r="47" spans="1:18" s="32" customFormat="1" ht="13.5" x14ac:dyDescent="0.3">
      <c r="A47" s="32" t="s">
        <v>57</v>
      </c>
      <c r="B47" s="28" t="s">
        <v>20</v>
      </c>
      <c r="C47" s="29" t="s">
        <v>58</v>
      </c>
      <c r="D47" s="29" t="s">
        <v>10</v>
      </c>
      <c r="E47" s="30"/>
      <c r="F47" s="30"/>
      <c r="G47" s="30"/>
      <c r="H47" s="30"/>
      <c r="I47" s="30"/>
      <c r="J47" s="30"/>
      <c r="K47" s="30"/>
      <c r="L47" s="30"/>
      <c r="M47" s="32">
        <v>1019</v>
      </c>
      <c r="P47" s="30">
        <f t="shared" si="2"/>
        <v>1019</v>
      </c>
      <c r="Q47" s="30">
        <f t="shared" si="3"/>
        <v>1222.8</v>
      </c>
      <c r="R47" s="30">
        <v>203.8</v>
      </c>
    </row>
    <row r="48" spans="1:18" s="32" customFormat="1" ht="13.5" x14ac:dyDescent="0.3">
      <c r="A48" s="32" t="s">
        <v>57</v>
      </c>
      <c r="B48" s="28" t="s">
        <v>20</v>
      </c>
      <c r="C48" s="29" t="s">
        <v>21</v>
      </c>
      <c r="D48" s="29" t="s">
        <v>40</v>
      </c>
      <c r="E48" s="30">
        <v>190.06</v>
      </c>
      <c r="F48" s="30"/>
      <c r="G48" s="30"/>
      <c r="H48" s="30"/>
      <c r="I48" s="30"/>
      <c r="J48" s="30"/>
      <c r="K48" s="30"/>
      <c r="L48" s="30"/>
      <c r="M48" s="30"/>
      <c r="N48" s="30"/>
      <c r="P48" s="30">
        <f t="shared" si="2"/>
        <v>190.06</v>
      </c>
      <c r="Q48" s="30">
        <f t="shared" si="3"/>
        <v>190.06</v>
      </c>
      <c r="R48" s="30">
        <v>0</v>
      </c>
    </row>
    <row r="49" spans="1:18" s="32" customFormat="1" ht="13.5" x14ac:dyDescent="0.3">
      <c r="A49" s="32" t="s">
        <v>57</v>
      </c>
      <c r="B49" s="28" t="s">
        <v>20</v>
      </c>
      <c r="C49" s="29" t="s">
        <v>15</v>
      </c>
      <c r="D49" s="29" t="s">
        <v>67</v>
      </c>
      <c r="E49" s="30"/>
      <c r="F49" s="30"/>
      <c r="G49" s="30"/>
      <c r="H49" s="30"/>
      <c r="I49" s="30"/>
      <c r="J49" s="30">
        <v>100</v>
      </c>
      <c r="K49" s="30"/>
      <c r="L49" s="30"/>
      <c r="M49" s="30"/>
      <c r="N49" s="30"/>
      <c r="P49" s="30">
        <f t="shared" si="2"/>
        <v>100</v>
      </c>
      <c r="Q49" s="30">
        <f t="shared" si="3"/>
        <v>100</v>
      </c>
      <c r="R49" s="30">
        <v>0</v>
      </c>
    </row>
    <row r="50" spans="1:18" s="32" customFormat="1" ht="13.5" x14ac:dyDescent="0.3">
      <c r="A50" s="32" t="s">
        <v>57</v>
      </c>
      <c r="B50" s="28" t="s">
        <v>20</v>
      </c>
      <c r="C50" s="29" t="s">
        <v>59</v>
      </c>
      <c r="D50" s="29" t="s">
        <v>60</v>
      </c>
      <c r="E50" s="30"/>
      <c r="F50" s="30"/>
      <c r="G50" s="32">
        <v>81.81</v>
      </c>
      <c r="H50" s="30"/>
      <c r="I50" s="30"/>
      <c r="J50" s="30"/>
      <c r="K50" s="30"/>
      <c r="L50" s="30"/>
      <c r="M50" s="30"/>
      <c r="N50" s="30"/>
      <c r="P50" s="30">
        <f t="shared" si="2"/>
        <v>81.81</v>
      </c>
      <c r="Q50" s="30">
        <f t="shared" si="3"/>
        <v>98.17</v>
      </c>
      <c r="R50" s="30">
        <v>16.36</v>
      </c>
    </row>
    <row r="51" spans="1:18" s="32" customFormat="1" ht="13.5" x14ac:dyDescent="0.3">
      <c r="A51" s="32" t="s">
        <v>57</v>
      </c>
      <c r="B51" s="28" t="s">
        <v>20</v>
      </c>
      <c r="C51" s="29" t="s">
        <v>38</v>
      </c>
      <c r="D51" s="29" t="s">
        <v>61</v>
      </c>
      <c r="E51" s="33"/>
      <c r="F51" s="33"/>
      <c r="G51" s="33"/>
      <c r="I51" s="32">
        <v>48</v>
      </c>
      <c r="J51" s="33"/>
      <c r="K51" s="33"/>
      <c r="L51" s="33"/>
      <c r="M51" s="33"/>
      <c r="N51" s="33"/>
      <c r="P51" s="30">
        <f t="shared" si="2"/>
        <v>48</v>
      </c>
      <c r="Q51" s="30">
        <f t="shared" si="3"/>
        <v>48</v>
      </c>
      <c r="R51" s="30">
        <v>0</v>
      </c>
    </row>
    <row r="52" spans="1:18" s="32" customFormat="1" ht="13.5" x14ac:dyDescent="0.3">
      <c r="A52" s="32" t="s">
        <v>62</v>
      </c>
      <c r="B52" s="28" t="s">
        <v>30</v>
      </c>
      <c r="C52" s="29" t="s">
        <v>63</v>
      </c>
      <c r="D52" s="29" t="s">
        <v>64</v>
      </c>
      <c r="E52" s="33"/>
      <c r="F52" s="33"/>
      <c r="G52" s="33"/>
      <c r="I52" s="33"/>
      <c r="J52" s="33"/>
      <c r="K52" s="33"/>
      <c r="L52" s="33"/>
      <c r="M52" s="33"/>
      <c r="N52" s="33"/>
      <c r="O52" s="32">
        <v>18</v>
      </c>
      <c r="P52" s="30">
        <f t="shared" si="2"/>
        <v>18</v>
      </c>
      <c r="Q52" s="30">
        <f t="shared" si="3"/>
        <v>18</v>
      </c>
      <c r="R52" s="30">
        <v>0</v>
      </c>
    </row>
    <row r="53" spans="1:18" s="32" customFormat="1" ht="13.5" x14ac:dyDescent="0.3">
      <c r="A53" s="32" t="s">
        <v>92</v>
      </c>
      <c r="B53" s="28" t="s">
        <v>20</v>
      </c>
      <c r="C53" s="29" t="s">
        <v>28</v>
      </c>
      <c r="D53" s="27" t="s">
        <v>27</v>
      </c>
      <c r="E53" s="33"/>
      <c r="F53" s="33"/>
      <c r="G53" s="33">
        <v>63</v>
      </c>
      <c r="I53" s="33"/>
      <c r="J53" s="33"/>
      <c r="K53" s="33"/>
      <c r="L53" s="33"/>
      <c r="M53" s="33"/>
      <c r="N53" s="33"/>
      <c r="P53" s="30">
        <f t="shared" si="2"/>
        <v>63</v>
      </c>
      <c r="Q53" s="30">
        <f t="shared" si="3"/>
        <v>63</v>
      </c>
      <c r="R53" s="30">
        <v>0</v>
      </c>
    </row>
    <row r="54" spans="1:18" s="32" customFormat="1" ht="13.5" x14ac:dyDescent="0.3">
      <c r="A54" s="32" t="s">
        <v>92</v>
      </c>
      <c r="B54" s="28" t="s">
        <v>20</v>
      </c>
      <c r="C54" s="29" t="s">
        <v>245</v>
      </c>
      <c r="D54" s="29" t="s">
        <v>26</v>
      </c>
      <c r="E54" s="33">
        <v>723.36</v>
      </c>
      <c r="F54" s="33"/>
      <c r="G54" s="33"/>
      <c r="I54" s="33"/>
      <c r="J54" s="33"/>
      <c r="K54" s="33"/>
      <c r="L54" s="33"/>
      <c r="M54" s="33"/>
      <c r="N54" s="33"/>
      <c r="P54" s="30">
        <f t="shared" si="2"/>
        <v>723.36</v>
      </c>
      <c r="Q54" s="30">
        <f t="shared" si="3"/>
        <v>723.36</v>
      </c>
      <c r="R54" s="30">
        <v>0</v>
      </c>
    </row>
    <row r="55" spans="1:18" s="32" customFormat="1" ht="13.5" x14ac:dyDescent="0.3">
      <c r="A55" s="32" t="s">
        <v>101</v>
      </c>
      <c r="B55" s="28" t="s">
        <v>30</v>
      </c>
      <c r="C55" s="29" t="s">
        <v>23</v>
      </c>
      <c r="D55" s="29" t="s">
        <v>31</v>
      </c>
      <c r="E55" s="33"/>
      <c r="F55" s="33"/>
      <c r="G55" s="33"/>
      <c r="H55" s="32">
        <v>43.23</v>
      </c>
      <c r="I55" s="33"/>
      <c r="J55" s="33"/>
      <c r="K55" s="33"/>
      <c r="L55" s="33"/>
      <c r="M55" s="33"/>
      <c r="N55" s="33"/>
      <c r="P55" s="30">
        <f t="shared" si="2"/>
        <v>43.23</v>
      </c>
      <c r="Q55" s="30">
        <f t="shared" si="3"/>
        <v>51.879999999999995</v>
      </c>
      <c r="R55" s="30">
        <v>8.65</v>
      </c>
    </row>
    <row r="56" spans="1:18" s="32" customFormat="1" ht="13.5" x14ac:dyDescent="0.3">
      <c r="A56" s="32" t="s">
        <v>102</v>
      </c>
      <c r="B56" s="28" t="s">
        <v>20</v>
      </c>
      <c r="C56" s="29" t="s">
        <v>245</v>
      </c>
      <c r="D56" s="29" t="s">
        <v>103</v>
      </c>
      <c r="E56" s="32">
        <v>1262.08</v>
      </c>
      <c r="F56" s="33"/>
      <c r="G56" s="33">
        <v>295.2</v>
      </c>
      <c r="I56" s="33"/>
      <c r="J56" s="33"/>
      <c r="K56" s="33"/>
      <c r="L56" s="33"/>
      <c r="M56" s="33"/>
      <c r="N56" s="33"/>
      <c r="P56" s="30">
        <f t="shared" si="2"/>
        <v>1557.28</v>
      </c>
      <c r="Q56" s="30">
        <f t="shared" si="3"/>
        <v>1557.28</v>
      </c>
      <c r="R56" s="30">
        <v>0</v>
      </c>
    </row>
    <row r="57" spans="1:18" s="32" customFormat="1" ht="13.5" x14ac:dyDescent="0.3">
      <c r="A57" s="32" t="s">
        <v>102</v>
      </c>
      <c r="B57" s="28" t="s">
        <v>20</v>
      </c>
      <c r="C57" s="29" t="s">
        <v>245</v>
      </c>
      <c r="D57" s="29" t="s">
        <v>103</v>
      </c>
      <c r="E57" s="32">
        <v>325.47000000000003</v>
      </c>
      <c r="F57" s="33"/>
      <c r="G57" s="33">
        <v>40.4</v>
      </c>
      <c r="I57" s="33"/>
      <c r="J57" s="33"/>
      <c r="K57" s="33"/>
      <c r="L57" s="33"/>
      <c r="M57" s="33"/>
      <c r="N57" s="33"/>
      <c r="P57" s="30">
        <f t="shared" si="2"/>
        <v>365.87</v>
      </c>
      <c r="Q57" s="30">
        <f t="shared" si="3"/>
        <v>365.87</v>
      </c>
      <c r="R57" s="30">
        <v>0</v>
      </c>
    </row>
    <row r="58" spans="1:18" s="32" customFormat="1" ht="13.5" x14ac:dyDescent="0.3">
      <c r="A58" s="32" t="s">
        <v>102</v>
      </c>
      <c r="B58" s="28" t="s">
        <v>20</v>
      </c>
      <c r="C58" s="29" t="s">
        <v>38</v>
      </c>
      <c r="D58" s="29" t="s">
        <v>61</v>
      </c>
      <c r="E58" s="33"/>
      <c r="F58" s="33"/>
      <c r="G58" s="33"/>
      <c r="I58" s="33">
        <v>90</v>
      </c>
      <c r="J58" s="33"/>
      <c r="K58" s="33"/>
      <c r="L58" s="33"/>
      <c r="M58" s="33"/>
      <c r="N58" s="33"/>
      <c r="P58" s="30">
        <f t="shared" si="2"/>
        <v>90</v>
      </c>
      <c r="Q58" s="30">
        <f t="shared" si="3"/>
        <v>90</v>
      </c>
      <c r="R58" s="30">
        <v>0</v>
      </c>
    </row>
    <row r="59" spans="1:18" s="32" customFormat="1" ht="13.5" x14ac:dyDescent="0.3">
      <c r="A59" s="32" t="s">
        <v>102</v>
      </c>
      <c r="B59" s="28" t="s">
        <v>20</v>
      </c>
      <c r="C59" s="29" t="s">
        <v>58</v>
      </c>
      <c r="D59" s="29" t="s">
        <v>10</v>
      </c>
      <c r="E59" s="33"/>
      <c r="F59" s="33"/>
      <c r="G59" s="33"/>
      <c r="I59" s="33"/>
      <c r="J59" s="33"/>
      <c r="K59" s="33"/>
      <c r="L59" s="33"/>
      <c r="M59" s="33">
        <v>1196</v>
      </c>
      <c r="N59" s="33"/>
      <c r="P59" s="30">
        <f t="shared" si="2"/>
        <v>1196</v>
      </c>
      <c r="Q59" s="30">
        <f t="shared" si="3"/>
        <v>1435.2</v>
      </c>
      <c r="R59" s="30">
        <v>239.2</v>
      </c>
    </row>
    <row r="60" spans="1:18" s="32" customFormat="1" ht="13.5" x14ac:dyDescent="0.3">
      <c r="A60" s="32" t="s">
        <v>102</v>
      </c>
      <c r="B60" s="28" t="s">
        <v>20</v>
      </c>
      <c r="C60" s="29" t="s">
        <v>42</v>
      </c>
      <c r="D60" s="29" t="s">
        <v>104</v>
      </c>
      <c r="E60" s="33"/>
      <c r="F60" s="33"/>
      <c r="G60" s="33"/>
      <c r="I60" s="33"/>
      <c r="J60" s="33"/>
      <c r="K60" s="33"/>
      <c r="L60" s="33"/>
      <c r="M60" s="33"/>
      <c r="N60" s="32">
        <v>896.6</v>
      </c>
      <c r="P60" s="30">
        <f t="shared" si="2"/>
        <v>896.6</v>
      </c>
      <c r="Q60" s="30">
        <f t="shared" si="3"/>
        <v>1075.92</v>
      </c>
      <c r="R60" s="30">
        <v>179.32</v>
      </c>
    </row>
    <row r="61" spans="1:18" s="32" customFormat="1" ht="13.5" x14ac:dyDescent="0.3">
      <c r="A61" s="32" t="s">
        <v>102</v>
      </c>
      <c r="B61" s="28" t="s">
        <v>20</v>
      </c>
      <c r="C61" s="29" t="s">
        <v>59</v>
      </c>
      <c r="D61" s="29" t="s">
        <v>60</v>
      </c>
      <c r="E61" s="33"/>
      <c r="F61" s="33"/>
      <c r="G61" s="32">
        <f>5.79+7.97+8.35+54.98+6.69+14.29</f>
        <v>98.07</v>
      </c>
      <c r="I61" s="33"/>
      <c r="J61" s="33"/>
      <c r="K61" s="33"/>
      <c r="L61" s="33"/>
      <c r="M61" s="33"/>
      <c r="N61" s="33"/>
      <c r="P61" s="30">
        <f t="shared" si="2"/>
        <v>98.07</v>
      </c>
      <c r="Q61" s="30">
        <f t="shared" si="3"/>
        <v>116.16999999999999</v>
      </c>
      <c r="R61" s="30">
        <f>1.16+1.59+1.67+11+1.34+1.34</f>
        <v>18.100000000000001</v>
      </c>
    </row>
    <row r="62" spans="1:18" s="32" customFormat="1" ht="13.5" x14ac:dyDescent="0.3">
      <c r="A62" s="32" t="s">
        <v>105</v>
      </c>
      <c r="B62" s="28" t="s">
        <v>20</v>
      </c>
      <c r="C62" s="29" t="s">
        <v>106</v>
      </c>
      <c r="D62" s="29" t="s">
        <v>107</v>
      </c>
      <c r="E62" s="33"/>
      <c r="F62" s="33"/>
      <c r="G62" s="32">
        <f>41.81+608.31</f>
        <v>650.11999999999989</v>
      </c>
      <c r="I62" s="33"/>
      <c r="J62" s="33"/>
      <c r="K62" s="33"/>
      <c r="L62" s="33"/>
      <c r="M62" s="33"/>
      <c r="N62" s="33"/>
      <c r="P62" s="30">
        <f t="shared" si="2"/>
        <v>650.11999999999989</v>
      </c>
      <c r="Q62" s="30">
        <f t="shared" si="3"/>
        <v>780.13999999999987</v>
      </c>
      <c r="R62" s="30">
        <f>8.36+121.66</f>
        <v>130.01999999999998</v>
      </c>
    </row>
    <row r="63" spans="1:18" s="32" customFormat="1" ht="13.5" x14ac:dyDescent="0.3">
      <c r="A63" s="32" t="s">
        <v>108</v>
      </c>
      <c r="B63" s="28" t="s">
        <v>20</v>
      </c>
      <c r="C63" s="29" t="s">
        <v>15</v>
      </c>
      <c r="D63" s="29" t="s">
        <v>67</v>
      </c>
      <c r="E63" s="33"/>
      <c r="F63" s="33"/>
      <c r="G63" s="33"/>
      <c r="I63" s="33"/>
      <c r="J63" s="33">
        <v>100</v>
      </c>
      <c r="K63" s="33"/>
      <c r="L63" s="33"/>
      <c r="M63" s="33"/>
      <c r="N63" s="33"/>
      <c r="P63" s="30">
        <f t="shared" si="2"/>
        <v>100</v>
      </c>
      <c r="Q63" s="30">
        <f t="shared" si="3"/>
        <v>100</v>
      </c>
      <c r="R63" s="30">
        <v>0</v>
      </c>
    </row>
    <row r="64" spans="1:18" s="32" customFormat="1" ht="13.5" x14ac:dyDescent="0.3">
      <c r="A64" s="32" t="s">
        <v>108</v>
      </c>
      <c r="B64" s="28" t="s">
        <v>20</v>
      </c>
      <c r="C64" s="29" t="s">
        <v>109</v>
      </c>
      <c r="D64" s="29" t="s">
        <v>110</v>
      </c>
      <c r="E64" s="33"/>
      <c r="F64" s="33"/>
      <c r="G64" s="33"/>
      <c r="I64" s="33"/>
      <c r="J64" s="33"/>
      <c r="K64" s="33"/>
      <c r="L64" s="33"/>
      <c r="M64" s="33"/>
      <c r="N64" s="33"/>
      <c r="O64" s="32">
        <v>120</v>
      </c>
      <c r="P64" s="30">
        <f t="shared" si="2"/>
        <v>120</v>
      </c>
      <c r="Q64" s="30">
        <f t="shared" si="3"/>
        <v>120</v>
      </c>
      <c r="R64" s="30">
        <v>0</v>
      </c>
    </row>
    <row r="65" spans="1:18" s="32" customFormat="1" ht="13.5" x14ac:dyDescent="0.3">
      <c r="A65" s="32" t="s">
        <v>108</v>
      </c>
      <c r="B65" s="28" t="s">
        <v>20</v>
      </c>
      <c r="C65" s="29" t="s">
        <v>45</v>
      </c>
      <c r="D65" s="29" t="s">
        <v>46</v>
      </c>
      <c r="E65" s="33"/>
      <c r="F65" s="33"/>
      <c r="G65" s="33"/>
      <c r="I65" s="33"/>
      <c r="J65" s="33"/>
      <c r="K65" s="33"/>
      <c r="L65" s="33"/>
      <c r="M65" s="33"/>
      <c r="N65" s="33"/>
      <c r="O65" s="32">
        <v>200</v>
      </c>
      <c r="P65" s="30">
        <f t="shared" si="2"/>
        <v>200</v>
      </c>
      <c r="Q65" s="30">
        <f t="shared" si="3"/>
        <v>200</v>
      </c>
      <c r="R65" s="30">
        <v>0</v>
      </c>
    </row>
    <row r="66" spans="1:18" s="32" customFormat="1" ht="13.5" x14ac:dyDescent="0.3">
      <c r="A66" s="32" t="s">
        <v>111</v>
      </c>
      <c r="B66" s="28" t="s">
        <v>30</v>
      </c>
      <c r="C66" s="29" t="s">
        <v>23</v>
      </c>
      <c r="D66" s="29" t="s">
        <v>31</v>
      </c>
      <c r="E66" s="33"/>
      <c r="F66" s="33"/>
      <c r="G66" s="33"/>
      <c r="H66" s="32">
        <v>42.37</v>
      </c>
      <c r="I66" s="33"/>
      <c r="J66" s="33"/>
      <c r="K66" s="33"/>
      <c r="L66" s="33"/>
      <c r="M66" s="33"/>
      <c r="N66" s="33"/>
      <c r="P66" s="30">
        <f t="shared" si="2"/>
        <v>42.37</v>
      </c>
      <c r="Q66" s="30">
        <f t="shared" si="3"/>
        <v>50.839999999999996</v>
      </c>
      <c r="R66" s="30">
        <v>8.4700000000000006</v>
      </c>
    </row>
    <row r="67" spans="1:18" x14ac:dyDescent="0.2">
      <c r="B67" s="22"/>
      <c r="E67" s="46"/>
    </row>
    <row r="68" spans="1:18" s="24" customFormat="1" ht="12.75" x14ac:dyDescent="0.25">
      <c r="B68" s="25"/>
      <c r="E68" s="24" t="s">
        <v>73</v>
      </c>
      <c r="G68" s="24" t="s">
        <v>79</v>
      </c>
      <c r="I68" s="24" t="s">
        <v>74</v>
      </c>
      <c r="J68" s="24" t="s">
        <v>76</v>
      </c>
      <c r="L68" s="24" t="s">
        <v>193</v>
      </c>
      <c r="M68" s="24" t="s">
        <v>81</v>
      </c>
      <c r="N68" s="24" t="s">
        <v>42</v>
      </c>
      <c r="P68" s="24" t="s">
        <v>6</v>
      </c>
      <c r="Q68" s="26"/>
      <c r="R68" s="26"/>
    </row>
    <row r="69" spans="1:18" s="24" customFormat="1" ht="12.75" x14ac:dyDescent="0.25">
      <c r="A69" s="47" t="s">
        <v>4</v>
      </c>
      <c r="B69" s="48"/>
      <c r="C69" s="47" t="s">
        <v>7</v>
      </c>
      <c r="D69" s="47" t="s">
        <v>8</v>
      </c>
      <c r="E69" s="49" t="s">
        <v>40</v>
      </c>
      <c r="F69" s="49" t="s">
        <v>22</v>
      </c>
      <c r="G69" s="49" t="s">
        <v>80</v>
      </c>
      <c r="H69" s="49" t="s">
        <v>23</v>
      </c>
      <c r="I69" s="49" t="s">
        <v>75</v>
      </c>
      <c r="J69" s="49" t="s">
        <v>77</v>
      </c>
      <c r="K69" s="49" t="s">
        <v>195</v>
      </c>
      <c r="L69" s="49" t="s">
        <v>144</v>
      </c>
      <c r="M69" s="49" t="s">
        <v>82</v>
      </c>
      <c r="N69" s="49" t="s">
        <v>84</v>
      </c>
      <c r="O69" s="49" t="s">
        <v>24</v>
      </c>
      <c r="P69" s="49" t="s">
        <v>9</v>
      </c>
      <c r="Q69" s="49" t="s">
        <v>0</v>
      </c>
      <c r="R69" s="50" t="s">
        <v>1</v>
      </c>
    </row>
    <row r="70" spans="1:18" s="32" customFormat="1" ht="13.5" x14ac:dyDescent="0.3">
      <c r="B70" s="28"/>
      <c r="C70" s="29"/>
      <c r="D70" s="29"/>
      <c r="E70" s="33"/>
      <c r="F70" s="33"/>
      <c r="G70" s="33"/>
      <c r="I70" s="33"/>
      <c r="J70" s="33"/>
      <c r="K70" s="33"/>
      <c r="L70" s="33"/>
      <c r="M70" s="33"/>
      <c r="N70" s="33"/>
      <c r="P70" s="30"/>
      <c r="Q70" s="30"/>
      <c r="R70" s="30"/>
    </row>
    <row r="71" spans="1:18" s="32" customFormat="1" ht="13.5" x14ac:dyDescent="0.3">
      <c r="A71" s="32" t="s">
        <v>112</v>
      </c>
      <c r="B71" s="28" t="s">
        <v>20</v>
      </c>
      <c r="C71" s="29" t="s">
        <v>21</v>
      </c>
      <c r="D71" s="29" t="s">
        <v>40</v>
      </c>
      <c r="E71" s="33">
        <v>300.27</v>
      </c>
      <c r="F71" s="33"/>
      <c r="G71" s="33"/>
      <c r="I71" s="33"/>
      <c r="J71" s="33"/>
      <c r="K71" s="33"/>
      <c r="L71" s="33"/>
      <c r="M71" s="33"/>
      <c r="N71" s="33"/>
      <c r="P71" s="30">
        <f>SUM(E71:O71)</f>
        <v>300.27</v>
      </c>
      <c r="Q71" s="30">
        <f t="shared" ref="Q71" si="4">P71+R71</f>
        <v>300.27</v>
      </c>
      <c r="R71" s="30">
        <v>0</v>
      </c>
    </row>
    <row r="72" spans="1:18" s="32" customFormat="1" ht="13.5" x14ac:dyDescent="0.3">
      <c r="A72" s="32" t="s">
        <v>113</v>
      </c>
      <c r="B72" s="28" t="s">
        <v>20</v>
      </c>
      <c r="C72" s="29" t="s">
        <v>245</v>
      </c>
      <c r="D72" s="29" t="s">
        <v>103</v>
      </c>
      <c r="E72" s="32">
        <v>1137.28</v>
      </c>
      <c r="F72" s="33"/>
      <c r="G72" s="33">
        <v>26</v>
      </c>
      <c r="I72" s="33"/>
      <c r="J72" s="33"/>
      <c r="K72" s="33"/>
      <c r="L72" s="33"/>
      <c r="M72" s="33"/>
      <c r="N72" s="33"/>
      <c r="P72" s="30">
        <f t="shared" ref="P72:P101" si="5">SUM(E72:O72)</f>
        <v>1163.28</v>
      </c>
      <c r="Q72" s="30">
        <f t="shared" ref="Q72:Q101" si="6">P72+R72</f>
        <v>1163.28</v>
      </c>
      <c r="R72" s="30">
        <v>0</v>
      </c>
    </row>
    <row r="73" spans="1:18" s="32" customFormat="1" ht="13.5" x14ac:dyDescent="0.3">
      <c r="A73" s="32" t="s">
        <v>113</v>
      </c>
      <c r="B73" s="28" t="s">
        <v>20</v>
      </c>
      <c r="C73" s="29" t="s">
        <v>245</v>
      </c>
      <c r="D73" s="29" t="s">
        <v>103</v>
      </c>
      <c r="E73" s="32">
        <v>325.27</v>
      </c>
      <c r="F73" s="33"/>
      <c r="G73" s="33">
        <v>40.4</v>
      </c>
      <c r="I73" s="33"/>
      <c r="J73" s="33"/>
      <c r="K73" s="33"/>
      <c r="L73" s="33"/>
      <c r="M73" s="33"/>
      <c r="N73" s="33"/>
      <c r="P73" s="30">
        <f t="shared" si="5"/>
        <v>365.66999999999996</v>
      </c>
      <c r="Q73" s="30">
        <f t="shared" si="6"/>
        <v>365.66999999999996</v>
      </c>
      <c r="R73" s="30">
        <v>0</v>
      </c>
    </row>
    <row r="74" spans="1:18" s="32" customFormat="1" ht="13.5" x14ac:dyDescent="0.3">
      <c r="A74" s="32" t="s">
        <v>113</v>
      </c>
      <c r="B74" s="28" t="s">
        <v>20</v>
      </c>
      <c r="C74" s="29" t="s">
        <v>114</v>
      </c>
      <c r="D74" s="29" t="s">
        <v>115</v>
      </c>
      <c r="E74" s="33"/>
      <c r="F74" s="33"/>
      <c r="G74" s="33"/>
      <c r="I74" s="33"/>
      <c r="J74" s="33"/>
      <c r="K74" s="33"/>
      <c r="L74" s="32">
        <v>898.48</v>
      </c>
      <c r="M74" s="33"/>
      <c r="N74" s="33"/>
      <c r="P74" s="30">
        <f t="shared" si="5"/>
        <v>898.48</v>
      </c>
      <c r="Q74" s="30">
        <f t="shared" si="6"/>
        <v>898.48</v>
      </c>
      <c r="R74" s="30">
        <v>0</v>
      </c>
    </row>
    <row r="75" spans="1:18" s="32" customFormat="1" ht="13.5" x14ac:dyDescent="0.3">
      <c r="A75" s="45" t="s">
        <v>132</v>
      </c>
      <c r="B75" s="28" t="s">
        <v>30</v>
      </c>
      <c r="C75" s="29" t="s">
        <v>23</v>
      </c>
      <c r="D75" s="29" t="s">
        <v>31</v>
      </c>
      <c r="E75" s="33"/>
      <c r="F75" s="33"/>
      <c r="G75" s="33"/>
      <c r="H75" s="32">
        <v>42.37</v>
      </c>
      <c r="I75" s="33"/>
      <c r="J75" s="33"/>
      <c r="K75" s="33"/>
      <c r="L75" s="33"/>
      <c r="M75" s="33"/>
      <c r="N75" s="33"/>
      <c r="P75" s="30">
        <f t="shared" si="5"/>
        <v>42.37</v>
      </c>
      <c r="Q75" s="30">
        <f t="shared" si="6"/>
        <v>50.839999999999996</v>
      </c>
      <c r="R75" s="30">
        <v>8.4700000000000006</v>
      </c>
    </row>
    <row r="76" spans="1:18" s="32" customFormat="1" ht="13.5" x14ac:dyDescent="0.3">
      <c r="A76" s="32" t="s">
        <v>133</v>
      </c>
      <c r="B76" s="28" t="s">
        <v>20</v>
      </c>
      <c r="C76" s="29" t="s">
        <v>135</v>
      </c>
      <c r="D76" s="29" t="s">
        <v>134</v>
      </c>
      <c r="E76" s="33"/>
      <c r="F76" s="33"/>
      <c r="G76" s="32">
        <f>43.76</f>
        <v>43.76</v>
      </c>
      <c r="I76" s="33"/>
      <c r="J76" s="33"/>
      <c r="K76" s="33"/>
      <c r="L76" s="33"/>
      <c r="M76" s="33"/>
      <c r="N76" s="33"/>
      <c r="P76" s="30">
        <f t="shared" si="5"/>
        <v>43.76</v>
      </c>
      <c r="Q76" s="30">
        <f t="shared" si="6"/>
        <v>52.51</v>
      </c>
      <c r="R76" s="30">
        <v>8.75</v>
      </c>
    </row>
    <row r="77" spans="1:18" s="32" customFormat="1" ht="13.5" x14ac:dyDescent="0.3">
      <c r="A77" s="32" t="s">
        <v>133</v>
      </c>
      <c r="B77" s="28" t="s">
        <v>20</v>
      </c>
      <c r="C77" s="29" t="s">
        <v>15</v>
      </c>
      <c r="D77" s="29" t="s">
        <v>67</v>
      </c>
      <c r="E77" s="33"/>
      <c r="F77" s="33"/>
      <c r="G77" s="33"/>
      <c r="I77" s="33"/>
      <c r="J77" s="33">
        <v>100</v>
      </c>
      <c r="K77" s="33"/>
      <c r="L77" s="33"/>
      <c r="M77" s="33"/>
      <c r="N77" s="33"/>
      <c r="P77" s="30">
        <f t="shared" si="5"/>
        <v>100</v>
      </c>
      <c r="Q77" s="30">
        <f t="shared" si="6"/>
        <v>100</v>
      </c>
      <c r="R77" s="30">
        <v>0</v>
      </c>
    </row>
    <row r="78" spans="1:18" s="32" customFormat="1" ht="13.5" x14ac:dyDescent="0.3">
      <c r="A78" s="32" t="s">
        <v>133</v>
      </c>
      <c r="B78" s="28" t="s">
        <v>20</v>
      </c>
      <c r="C78" s="29" t="s">
        <v>136</v>
      </c>
      <c r="D78" s="29" t="s">
        <v>137</v>
      </c>
      <c r="E78" s="33"/>
      <c r="F78" s="33"/>
      <c r="G78" s="33"/>
      <c r="I78" s="33"/>
      <c r="J78" s="33"/>
      <c r="K78" s="33"/>
      <c r="L78" s="33"/>
      <c r="M78" s="33"/>
      <c r="N78" s="33"/>
      <c r="O78" s="32">
        <v>490</v>
      </c>
      <c r="P78" s="30">
        <f t="shared" si="5"/>
        <v>490</v>
      </c>
      <c r="Q78" s="30">
        <f t="shared" si="6"/>
        <v>588</v>
      </c>
      <c r="R78" s="30">
        <v>98</v>
      </c>
    </row>
    <row r="79" spans="1:18" s="32" customFormat="1" ht="13.5" x14ac:dyDescent="0.3">
      <c r="A79" s="32" t="s">
        <v>133</v>
      </c>
      <c r="B79" s="28" t="s">
        <v>20</v>
      </c>
      <c r="C79" s="29" t="s">
        <v>21</v>
      </c>
      <c r="D79" s="29" t="s">
        <v>40</v>
      </c>
      <c r="E79" s="33">
        <v>205.73</v>
      </c>
      <c r="F79" s="33"/>
      <c r="G79" s="33"/>
      <c r="I79" s="33"/>
      <c r="J79" s="33"/>
      <c r="K79" s="33"/>
      <c r="L79" s="33"/>
      <c r="M79" s="33"/>
      <c r="N79" s="33"/>
      <c r="P79" s="30">
        <f t="shared" si="5"/>
        <v>205.73</v>
      </c>
      <c r="Q79" s="30">
        <f t="shared" si="6"/>
        <v>205.73</v>
      </c>
      <c r="R79" s="30">
        <v>0</v>
      </c>
    </row>
    <row r="80" spans="1:18" s="32" customFormat="1" ht="13.5" x14ac:dyDescent="0.3">
      <c r="A80" s="32" t="s">
        <v>133</v>
      </c>
      <c r="B80" s="28" t="s">
        <v>20</v>
      </c>
      <c r="C80" s="29" t="s">
        <v>58</v>
      </c>
      <c r="D80" s="29" t="s">
        <v>10</v>
      </c>
      <c r="E80" s="33"/>
      <c r="F80" s="33"/>
      <c r="G80" s="33"/>
      <c r="I80" s="33"/>
      <c r="J80" s="33"/>
      <c r="K80" s="33"/>
      <c r="L80" s="33"/>
      <c r="M80" s="33">
        <v>127</v>
      </c>
      <c r="N80" s="33"/>
      <c r="P80" s="30">
        <f t="shared" si="5"/>
        <v>127</v>
      </c>
      <c r="Q80" s="30">
        <f t="shared" si="6"/>
        <v>152.4</v>
      </c>
      <c r="R80" s="30">
        <v>25.4</v>
      </c>
    </row>
    <row r="81" spans="1:18" s="32" customFormat="1" ht="13.5" x14ac:dyDescent="0.3">
      <c r="A81" s="32" t="s">
        <v>133</v>
      </c>
      <c r="B81" s="28" t="s">
        <v>20</v>
      </c>
      <c r="C81" s="29" t="s">
        <v>33</v>
      </c>
      <c r="D81" s="29" t="s">
        <v>27</v>
      </c>
      <c r="E81" s="33"/>
      <c r="F81" s="33"/>
      <c r="G81" s="33">
        <f>60+3.74+20.81</f>
        <v>84.55</v>
      </c>
      <c r="I81" s="33"/>
      <c r="J81" s="33"/>
      <c r="K81" s="33"/>
      <c r="L81" s="33"/>
      <c r="M81" s="33"/>
      <c r="N81" s="33"/>
      <c r="P81" s="30">
        <f t="shared" si="5"/>
        <v>84.55</v>
      </c>
      <c r="Q81" s="30">
        <f t="shared" si="6"/>
        <v>101.47</v>
      </c>
      <c r="R81" s="30">
        <f>12+0.75+4.17</f>
        <v>16.920000000000002</v>
      </c>
    </row>
    <row r="82" spans="1:18" s="32" customFormat="1" ht="13.5" x14ac:dyDescent="0.3">
      <c r="A82" s="32" t="s">
        <v>133</v>
      </c>
      <c r="B82" s="28" t="s">
        <v>20</v>
      </c>
      <c r="C82" s="29" t="s">
        <v>138</v>
      </c>
      <c r="D82" s="29" t="s">
        <v>27</v>
      </c>
      <c r="E82" s="33"/>
      <c r="F82" s="33"/>
      <c r="G82" s="33"/>
      <c r="I82" s="33"/>
      <c r="J82" s="33"/>
      <c r="K82" s="33"/>
      <c r="L82" s="33"/>
      <c r="M82" s="33"/>
      <c r="N82" s="33"/>
      <c r="O82" s="32">
        <f>15+32.44</f>
        <v>47.44</v>
      </c>
      <c r="P82" s="30">
        <f t="shared" si="5"/>
        <v>47.44</v>
      </c>
      <c r="Q82" s="30">
        <f t="shared" si="6"/>
        <v>53.93</v>
      </c>
      <c r="R82" s="30">
        <v>6.49</v>
      </c>
    </row>
    <row r="83" spans="1:18" s="32" customFormat="1" ht="13.5" x14ac:dyDescent="0.3">
      <c r="A83" s="32" t="s">
        <v>133</v>
      </c>
      <c r="B83" s="28" t="s">
        <v>20</v>
      </c>
      <c r="C83" s="29" t="s">
        <v>59</v>
      </c>
      <c r="D83" s="29" t="s">
        <v>60</v>
      </c>
      <c r="E83" s="33"/>
      <c r="F83" s="33"/>
      <c r="G83" s="33">
        <v>19.670000000000002</v>
      </c>
      <c r="I83" s="33"/>
      <c r="J83" s="33"/>
      <c r="K83" s="33"/>
      <c r="L83" s="33"/>
      <c r="M83" s="33"/>
      <c r="N83" s="33"/>
      <c r="P83" s="30">
        <f t="shared" si="5"/>
        <v>19.670000000000002</v>
      </c>
      <c r="Q83" s="30">
        <f t="shared" si="6"/>
        <v>23.6</v>
      </c>
      <c r="R83" s="30">
        <v>3.93</v>
      </c>
    </row>
    <row r="84" spans="1:18" s="32" customFormat="1" ht="13.5" x14ac:dyDescent="0.3">
      <c r="A84" s="32" t="s">
        <v>133</v>
      </c>
      <c r="B84" s="28" t="s">
        <v>20</v>
      </c>
      <c r="C84" s="29" t="s">
        <v>43</v>
      </c>
      <c r="D84" s="29" t="s">
        <v>139</v>
      </c>
      <c r="E84" s="33"/>
      <c r="F84" s="33"/>
      <c r="G84" s="33"/>
      <c r="I84" s="33"/>
      <c r="J84" s="33"/>
      <c r="K84" s="33"/>
      <c r="L84" s="33"/>
      <c r="M84" s="33"/>
      <c r="N84" s="33"/>
      <c r="O84" s="32">
        <v>35</v>
      </c>
      <c r="P84" s="30">
        <f t="shared" si="5"/>
        <v>35</v>
      </c>
      <c r="Q84" s="30">
        <f t="shared" si="6"/>
        <v>42</v>
      </c>
      <c r="R84" s="30">
        <v>7</v>
      </c>
    </row>
    <row r="85" spans="1:18" s="32" customFormat="1" ht="13.5" x14ac:dyDescent="0.3">
      <c r="A85" s="32" t="s">
        <v>140</v>
      </c>
      <c r="B85" s="28" t="s">
        <v>20</v>
      </c>
      <c r="C85" s="29" t="s">
        <v>44</v>
      </c>
      <c r="D85" s="29" t="s">
        <v>69</v>
      </c>
      <c r="E85" s="33"/>
      <c r="F85" s="33"/>
      <c r="G85" s="33"/>
      <c r="I85" s="33"/>
      <c r="J85" s="33"/>
      <c r="K85" s="33"/>
      <c r="L85" s="33"/>
      <c r="M85" s="33">
        <v>230</v>
      </c>
      <c r="N85" s="33"/>
      <c r="P85" s="30">
        <f t="shared" si="5"/>
        <v>230</v>
      </c>
      <c r="Q85" s="30">
        <f t="shared" si="6"/>
        <v>230</v>
      </c>
      <c r="R85" s="30">
        <v>0</v>
      </c>
    </row>
    <row r="86" spans="1:18" s="32" customFormat="1" ht="13.5" x14ac:dyDescent="0.3">
      <c r="A86" s="32" t="s">
        <v>141</v>
      </c>
      <c r="B86" s="28" t="s">
        <v>20</v>
      </c>
      <c r="C86" s="29" t="s">
        <v>13</v>
      </c>
      <c r="D86" s="29" t="s">
        <v>143</v>
      </c>
      <c r="E86" s="33"/>
      <c r="F86" s="33"/>
      <c r="G86" s="33"/>
      <c r="I86" s="33"/>
      <c r="J86" s="33"/>
      <c r="K86" s="33"/>
      <c r="L86" s="33"/>
      <c r="M86" s="33"/>
      <c r="N86" s="33"/>
      <c r="O86" s="32">
        <v>673.38</v>
      </c>
      <c r="P86" s="30">
        <f t="shared" si="5"/>
        <v>673.38</v>
      </c>
      <c r="Q86" s="30">
        <f t="shared" si="6"/>
        <v>808.06</v>
      </c>
      <c r="R86" s="30">
        <v>134.68</v>
      </c>
    </row>
    <row r="87" spans="1:18" s="32" customFormat="1" ht="13.5" x14ac:dyDescent="0.3">
      <c r="A87" s="32" t="s">
        <v>141</v>
      </c>
      <c r="B87" s="28" t="s">
        <v>20</v>
      </c>
      <c r="C87" s="29" t="s">
        <v>245</v>
      </c>
      <c r="D87" s="29" t="s">
        <v>103</v>
      </c>
      <c r="E87" s="32">
        <v>1921.29</v>
      </c>
      <c r="F87" s="33"/>
      <c r="G87" s="33"/>
      <c r="I87" s="33"/>
      <c r="J87" s="33"/>
      <c r="K87" s="33"/>
      <c r="L87" s="33"/>
      <c r="M87" s="33"/>
      <c r="N87" s="33"/>
      <c r="P87" s="30">
        <f t="shared" si="5"/>
        <v>1921.29</v>
      </c>
      <c r="Q87" s="30">
        <f t="shared" si="6"/>
        <v>1921.29</v>
      </c>
      <c r="R87" s="30">
        <v>0</v>
      </c>
    </row>
    <row r="88" spans="1:18" s="32" customFormat="1" ht="13.5" x14ac:dyDescent="0.3">
      <c r="A88" s="32" t="s">
        <v>141</v>
      </c>
      <c r="B88" s="28" t="s">
        <v>20</v>
      </c>
      <c r="C88" s="29" t="s">
        <v>245</v>
      </c>
      <c r="D88" s="29" t="s">
        <v>103</v>
      </c>
      <c r="E88" s="32">
        <v>325.27</v>
      </c>
      <c r="F88" s="33"/>
      <c r="G88" s="33">
        <v>26</v>
      </c>
      <c r="I88" s="33"/>
      <c r="J88" s="33"/>
      <c r="K88" s="33"/>
      <c r="L88" s="33"/>
      <c r="M88" s="33"/>
      <c r="N88" s="33"/>
      <c r="P88" s="30">
        <f t="shared" si="5"/>
        <v>351.27</v>
      </c>
      <c r="Q88" s="30">
        <f t="shared" si="6"/>
        <v>351.27</v>
      </c>
      <c r="R88" s="30">
        <v>0</v>
      </c>
    </row>
    <row r="89" spans="1:18" s="32" customFormat="1" ht="13.5" x14ac:dyDescent="0.3">
      <c r="A89" s="32" t="s">
        <v>142</v>
      </c>
      <c r="B89" s="28" t="s">
        <v>20</v>
      </c>
      <c r="C89" s="29" t="s">
        <v>63</v>
      </c>
      <c r="D89" s="29" t="s">
        <v>64</v>
      </c>
      <c r="E89" s="33"/>
      <c r="F89" s="33"/>
      <c r="G89" s="33"/>
      <c r="I89" s="33"/>
      <c r="J89" s="33"/>
      <c r="K89" s="33"/>
      <c r="L89" s="33"/>
      <c r="M89" s="33"/>
      <c r="N89" s="33"/>
      <c r="O89" s="32">
        <v>18</v>
      </c>
      <c r="P89" s="30">
        <f t="shared" si="5"/>
        <v>18</v>
      </c>
      <c r="Q89" s="30">
        <f t="shared" si="6"/>
        <v>18</v>
      </c>
      <c r="R89" s="30">
        <v>0</v>
      </c>
    </row>
    <row r="90" spans="1:18" s="32" customFormat="1" ht="13.5" x14ac:dyDescent="0.3">
      <c r="A90" s="32" t="s">
        <v>147</v>
      </c>
      <c r="B90" s="28" t="s">
        <v>20</v>
      </c>
      <c r="C90" s="29" t="s">
        <v>148</v>
      </c>
      <c r="D90" s="29" t="s">
        <v>149</v>
      </c>
      <c r="E90" s="33"/>
      <c r="F90" s="33"/>
      <c r="G90" s="33"/>
      <c r="I90" s="33"/>
      <c r="J90" s="33"/>
      <c r="K90" s="33"/>
      <c r="L90" s="33"/>
      <c r="M90" s="33"/>
      <c r="N90" s="33"/>
      <c r="O90" s="32">
        <v>116</v>
      </c>
      <c r="P90" s="30">
        <f t="shared" si="5"/>
        <v>116</v>
      </c>
      <c r="Q90" s="30">
        <f t="shared" si="6"/>
        <v>148.19999999999999</v>
      </c>
      <c r="R90" s="30">
        <v>32.200000000000003</v>
      </c>
    </row>
    <row r="91" spans="1:18" s="32" customFormat="1" ht="13.5" x14ac:dyDescent="0.3">
      <c r="A91" s="32" t="s">
        <v>150</v>
      </c>
      <c r="B91" s="28" t="s">
        <v>30</v>
      </c>
      <c r="C91" s="29" t="s">
        <v>23</v>
      </c>
      <c r="D91" s="29" t="s">
        <v>31</v>
      </c>
      <c r="E91" s="33"/>
      <c r="F91" s="33"/>
      <c r="G91" s="33"/>
      <c r="H91" s="32">
        <v>43.56</v>
      </c>
      <c r="I91" s="33"/>
      <c r="J91" s="33"/>
      <c r="K91" s="33"/>
      <c r="L91" s="33"/>
      <c r="M91" s="33"/>
      <c r="N91" s="33"/>
      <c r="P91" s="30">
        <f t="shared" si="5"/>
        <v>43.56</v>
      </c>
      <c r="Q91" s="30">
        <f t="shared" si="6"/>
        <v>52.28</v>
      </c>
      <c r="R91" s="30">
        <v>8.7200000000000006</v>
      </c>
    </row>
    <row r="92" spans="1:18" s="32" customFormat="1" ht="13.5" x14ac:dyDescent="0.3">
      <c r="A92" s="32" t="s">
        <v>155</v>
      </c>
      <c r="B92" s="28" t="s">
        <v>156</v>
      </c>
      <c r="C92" s="29" t="s">
        <v>158</v>
      </c>
      <c r="D92" s="29" t="s">
        <v>157</v>
      </c>
      <c r="E92" s="33"/>
      <c r="F92" s="33"/>
      <c r="G92" s="33"/>
      <c r="I92" s="33"/>
      <c r="J92" s="33"/>
      <c r="K92" s="33"/>
      <c r="L92" s="33"/>
      <c r="M92" s="33"/>
      <c r="N92" s="33"/>
      <c r="O92" s="32">
        <v>120</v>
      </c>
      <c r="P92" s="30">
        <v>120</v>
      </c>
      <c r="Q92" s="30">
        <f t="shared" si="6"/>
        <v>120</v>
      </c>
      <c r="R92" s="30">
        <v>0</v>
      </c>
    </row>
    <row r="93" spans="1:18" s="32" customFormat="1" ht="13.5" x14ac:dyDescent="0.3">
      <c r="A93" s="32" t="s">
        <v>151</v>
      </c>
      <c r="B93" s="28" t="s">
        <v>20</v>
      </c>
      <c r="C93" s="29" t="s">
        <v>152</v>
      </c>
      <c r="D93" s="29" t="s">
        <v>153</v>
      </c>
      <c r="E93" s="33"/>
      <c r="F93" s="33"/>
      <c r="G93" s="33"/>
      <c r="I93" s="33"/>
      <c r="J93" s="33"/>
      <c r="K93" s="33"/>
      <c r="L93" s="33"/>
      <c r="M93" s="33"/>
      <c r="N93" s="33"/>
      <c r="O93" s="32">
        <v>799.08</v>
      </c>
      <c r="P93" s="30">
        <f t="shared" si="5"/>
        <v>799.08</v>
      </c>
      <c r="Q93" s="30">
        <f t="shared" si="6"/>
        <v>799.08</v>
      </c>
      <c r="R93" s="30">
        <v>0</v>
      </c>
    </row>
    <row r="94" spans="1:18" s="32" customFormat="1" ht="13.5" x14ac:dyDescent="0.3">
      <c r="A94" s="32" t="s">
        <v>151</v>
      </c>
      <c r="B94" s="28" t="s">
        <v>20</v>
      </c>
      <c r="C94" s="29" t="s">
        <v>15</v>
      </c>
      <c r="D94" s="29" t="s">
        <v>67</v>
      </c>
      <c r="E94" s="33"/>
      <c r="F94" s="33"/>
      <c r="G94" s="33"/>
      <c r="I94" s="33"/>
      <c r="J94" s="33">
        <v>100</v>
      </c>
      <c r="K94" s="33"/>
      <c r="L94" s="33"/>
      <c r="M94" s="33"/>
      <c r="N94" s="33"/>
      <c r="P94" s="30">
        <f t="shared" si="5"/>
        <v>100</v>
      </c>
      <c r="Q94" s="30">
        <f t="shared" si="6"/>
        <v>100</v>
      </c>
      <c r="R94" s="30">
        <v>0</v>
      </c>
    </row>
    <row r="95" spans="1:18" s="32" customFormat="1" ht="13.5" x14ac:dyDescent="0.3">
      <c r="A95" s="32" t="s">
        <v>151</v>
      </c>
      <c r="B95" s="28" t="s">
        <v>20</v>
      </c>
      <c r="C95" s="29" t="s">
        <v>33</v>
      </c>
      <c r="D95" s="29" t="s">
        <v>27</v>
      </c>
      <c r="E95" s="33"/>
      <c r="F95" s="33"/>
      <c r="G95" s="33">
        <v>22.07</v>
      </c>
      <c r="I95" s="33"/>
      <c r="J95" s="33"/>
      <c r="K95" s="33"/>
      <c r="L95" s="33"/>
      <c r="M95" s="33"/>
      <c r="N95" s="33"/>
      <c r="P95" s="30">
        <f t="shared" si="5"/>
        <v>22.07</v>
      </c>
      <c r="Q95" s="30">
        <f t="shared" si="6"/>
        <v>26.490000000000002</v>
      </c>
      <c r="R95" s="30">
        <v>4.42</v>
      </c>
    </row>
    <row r="96" spans="1:18" s="32" customFormat="1" ht="13.5" x14ac:dyDescent="0.3">
      <c r="A96" s="32" t="s">
        <v>151</v>
      </c>
      <c r="B96" s="28" t="s">
        <v>20</v>
      </c>
      <c r="C96" s="29" t="s">
        <v>39</v>
      </c>
      <c r="D96" s="29" t="s">
        <v>65</v>
      </c>
      <c r="E96" s="33"/>
      <c r="F96" s="33"/>
      <c r="G96" s="33"/>
      <c r="I96" s="33">
        <v>90</v>
      </c>
      <c r="J96" s="33"/>
      <c r="K96" s="33"/>
      <c r="L96" s="33"/>
      <c r="M96" s="33"/>
      <c r="N96" s="33"/>
      <c r="P96" s="30">
        <f t="shared" si="5"/>
        <v>90</v>
      </c>
      <c r="Q96" s="30">
        <f t="shared" si="6"/>
        <v>90</v>
      </c>
      <c r="R96" s="30">
        <v>0</v>
      </c>
    </row>
    <row r="97" spans="1:18" s="32" customFormat="1" ht="13.5" x14ac:dyDescent="0.3">
      <c r="A97" s="32" t="s">
        <v>151</v>
      </c>
      <c r="B97" s="28" t="s">
        <v>20</v>
      </c>
      <c r="C97" s="29" t="s">
        <v>59</v>
      </c>
      <c r="D97" s="29" t="s">
        <v>60</v>
      </c>
      <c r="E97" s="33"/>
      <c r="F97" s="33"/>
      <c r="G97" s="33">
        <f>17.38+32.73</f>
        <v>50.11</v>
      </c>
      <c r="I97" s="33"/>
      <c r="J97" s="33"/>
      <c r="K97" s="33"/>
      <c r="L97" s="33"/>
      <c r="M97" s="33"/>
      <c r="N97" s="33"/>
      <c r="P97" s="30">
        <f t="shared" si="5"/>
        <v>50.11</v>
      </c>
      <c r="Q97" s="30">
        <f t="shared" si="6"/>
        <v>60.129999999999995</v>
      </c>
      <c r="R97" s="30">
        <v>10.02</v>
      </c>
    </row>
    <row r="98" spans="1:18" s="32" customFormat="1" ht="13.5" x14ac:dyDescent="0.3">
      <c r="A98" s="32" t="s">
        <v>151</v>
      </c>
      <c r="B98" s="28" t="s">
        <v>20</v>
      </c>
      <c r="C98" s="29" t="s">
        <v>58</v>
      </c>
      <c r="D98" s="29" t="s">
        <v>10</v>
      </c>
      <c r="E98" s="33"/>
      <c r="F98" s="33"/>
      <c r="G98" s="33"/>
      <c r="I98" s="33"/>
      <c r="J98" s="33"/>
      <c r="K98" s="33"/>
      <c r="L98" s="33"/>
      <c r="M98" s="33">
        <v>331</v>
      </c>
      <c r="N98" s="33"/>
      <c r="P98" s="30">
        <f t="shared" si="5"/>
        <v>331</v>
      </c>
      <c r="Q98" s="30">
        <f t="shared" si="6"/>
        <v>397.2</v>
      </c>
      <c r="R98" s="30">
        <v>66.2</v>
      </c>
    </row>
    <row r="99" spans="1:18" s="32" customFormat="1" ht="13.5" x14ac:dyDescent="0.3">
      <c r="A99" s="32" t="s">
        <v>151</v>
      </c>
      <c r="B99" s="28" t="s">
        <v>20</v>
      </c>
      <c r="C99" s="29" t="s">
        <v>38</v>
      </c>
      <c r="D99" s="29" t="s">
        <v>61</v>
      </c>
      <c r="E99" s="33"/>
      <c r="F99" s="33"/>
      <c r="G99" s="33"/>
      <c r="I99" s="33">
        <v>20</v>
      </c>
      <c r="J99" s="33"/>
      <c r="K99" s="33"/>
      <c r="L99" s="33"/>
      <c r="M99" s="33"/>
      <c r="N99" s="33"/>
      <c r="P99" s="30">
        <f t="shared" si="5"/>
        <v>20</v>
      </c>
      <c r="Q99" s="30">
        <f t="shared" si="6"/>
        <v>20</v>
      </c>
      <c r="R99" s="30">
        <v>0</v>
      </c>
    </row>
    <row r="100" spans="1:18" s="32" customFormat="1" ht="13.5" x14ac:dyDescent="0.3">
      <c r="A100" s="32" t="s">
        <v>154</v>
      </c>
      <c r="B100" s="28" t="s">
        <v>20</v>
      </c>
      <c r="C100" s="29" t="s">
        <v>245</v>
      </c>
      <c r="D100" s="29" t="s">
        <v>103</v>
      </c>
      <c r="E100" s="33">
        <v>325.47000000000003</v>
      </c>
      <c r="F100" s="33"/>
      <c r="G100" s="33">
        <v>26</v>
      </c>
      <c r="I100" s="33"/>
      <c r="J100" s="33"/>
      <c r="K100" s="33"/>
      <c r="L100" s="33"/>
      <c r="M100" s="33"/>
      <c r="N100" s="33"/>
      <c r="P100" s="30">
        <f t="shared" si="5"/>
        <v>351.47</v>
      </c>
      <c r="Q100" s="30">
        <f t="shared" si="6"/>
        <v>351.47</v>
      </c>
      <c r="R100" s="30">
        <v>0</v>
      </c>
    </row>
    <row r="101" spans="1:18" s="32" customFormat="1" ht="13.5" x14ac:dyDescent="0.3">
      <c r="A101" s="32" t="s">
        <v>154</v>
      </c>
      <c r="B101" s="28" t="s">
        <v>20</v>
      </c>
      <c r="C101" s="32" t="s">
        <v>245</v>
      </c>
      <c r="D101" s="29" t="s">
        <v>103</v>
      </c>
      <c r="E101" s="33">
        <v>1181.8599999999999</v>
      </c>
      <c r="F101" s="33"/>
      <c r="G101" s="33"/>
      <c r="I101" s="33"/>
      <c r="J101" s="33"/>
      <c r="K101" s="33"/>
      <c r="L101" s="33"/>
      <c r="M101" s="33"/>
      <c r="N101" s="33"/>
      <c r="P101" s="30">
        <f t="shared" si="5"/>
        <v>1181.8599999999999</v>
      </c>
      <c r="Q101" s="30">
        <f t="shared" si="6"/>
        <v>1181.8599999999999</v>
      </c>
      <c r="R101" s="30">
        <v>0</v>
      </c>
    </row>
    <row r="102" spans="1:18" s="32" customFormat="1" ht="13.5" x14ac:dyDescent="0.3">
      <c r="A102" s="32" t="s">
        <v>163</v>
      </c>
      <c r="B102" s="28" t="s">
        <v>20</v>
      </c>
      <c r="C102" s="29" t="s">
        <v>58</v>
      </c>
      <c r="D102" s="29" t="s">
        <v>10</v>
      </c>
      <c r="E102" s="33"/>
      <c r="F102" s="33"/>
      <c r="G102" s="33"/>
      <c r="I102" s="33"/>
      <c r="J102" s="33"/>
      <c r="K102" s="33"/>
      <c r="L102" s="33"/>
      <c r="M102" s="33">
        <v>333</v>
      </c>
      <c r="N102" s="33"/>
      <c r="P102" s="30">
        <f t="shared" ref="P102:P134" si="7">SUM(E102:O102)</f>
        <v>333</v>
      </c>
      <c r="Q102" s="30">
        <f t="shared" ref="Q102:Q134" si="8">P102+R102</f>
        <v>399.6</v>
      </c>
      <c r="R102" s="30">
        <v>66.599999999999994</v>
      </c>
    </row>
    <row r="103" spans="1:18" s="32" customFormat="1" ht="13.5" x14ac:dyDescent="0.3">
      <c r="A103" s="32" t="s">
        <v>163</v>
      </c>
      <c r="B103" s="28" t="s">
        <v>20</v>
      </c>
      <c r="C103" s="29" t="s">
        <v>114</v>
      </c>
      <c r="D103" s="29" t="s">
        <v>177</v>
      </c>
      <c r="E103" s="33"/>
      <c r="F103" s="33"/>
      <c r="G103" s="33"/>
      <c r="I103" s="33"/>
      <c r="J103" s="33"/>
      <c r="K103" s="33"/>
      <c r="L103" s="33">
        <v>280</v>
      </c>
      <c r="M103" s="33"/>
      <c r="N103" s="33"/>
      <c r="P103" s="30">
        <f t="shared" si="7"/>
        <v>280</v>
      </c>
      <c r="Q103" s="30">
        <f t="shared" si="8"/>
        <v>280</v>
      </c>
      <c r="R103" s="30">
        <v>0</v>
      </c>
    </row>
    <row r="104" spans="1:18" x14ac:dyDescent="0.2">
      <c r="B104" s="22"/>
      <c r="E104" s="46"/>
    </row>
    <row r="105" spans="1:18" s="24" customFormat="1" ht="12.75" x14ac:dyDescent="0.25">
      <c r="B105" s="25"/>
      <c r="E105" s="24" t="s">
        <v>73</v>
      </c>
      <c r="G105" s="24" t="s">
        <v>79</v>
      </c>
      <c r="I105" s="24" t="s">
        <v>74</v>
      </c>
      <c r="J105" s="24" t="s">
        <v>76</v>
      </c>
      <c r="L105" s="24" t="s">
        <v>193</v>
      </c>
      <c r="M105" s="24" t="s">
        <v>81</v>
      </c>
      <c r="N105" s="24" t="s">
        <v>42</v>
      </c>
      <c r="P105" s="24" t="s">
        <v>6</v>
      </c>
      <c r="Q105" s="26"/>
      <c r="R105" s="26"/>
    </row>
    <row r="106" spans="1:18" s="24" customFormat="1" ht="12.75" x14ac:dyDescent="0.25">
      <c r="A106" s="47" t="s">
        <v>4</v>
      </c>
      <c r="B106" s="48"/>
      <c r="C106" s="47" t="s">
        <v>7</v>
      </c>
      <c r="D106" s="47" t="s">
        <v>8</v>
      </c>
      <c r="E106" s="49" t="s">
        <v>40</v>
      </c>
      <c r="F106" s="49" t="s">
        <v>22</v>
      </c>
      <c r="G106" s="49" t="s">
        <v>80</v>
      </c>
      <c r="H106" s="49" t="s">
        <v>23</v>
      </c>
      <c r="I106" s="49" t="s">
        <v>75</v>
      </c>
      <c r="J106" s="49" t="s">
        <v>77</v>
      </c>
      <c r="K106" s="49" t="s">
        <v>195</v>
      </c>
      <c r="L106" s="49" t="s">
        <v>144</v>
      </c>
      <c r="M106" s="49" t="s">
        <v>82</v>
      </c>
      <c r="N106" s="49" t="s">
        <v>84</v>
      </c>
      <c r="O106" s="49" t="s">
        <v>24</v>
      </c>
      <c r="P106" s="49" t="s">
        <v>9</v>
      </c>
      <c r="Q106" s="49" t="s">
        <v>0</v>
      </c>
      <c r="R106" s="50" t="s">
        <v>1</v>
      </c>
    </row>
    <row r="107" spans="1:18" s="32" customFormat="1" ht="13.5" x14ac:dyDescent="0.3">
      <c r="B107" s="28"/>
      <c r="C107" s="29"/>
      <c r="D107" s="29"/>
      <c r="E107" s="33"/>
      <c r="F107" s="33"/>
      <c r="G107" s="33"/>
      <c r="I107" s="33"/>
      <c r="J107" s="33"/>
      <c r="K107" s="33"/>
      <c r="L107" s="33"/>
      <c r="M107" s="33"/>
      <c r="N107" s="33"/>
      <c r="P107" s="30"/>
      <c r="Q107" s="30"/>
      <c r="R107" s="30"/>
    </row>
    <row r="108" spans="1:18" s="32" customFormat="1" ht="13.5" x14ac:dyDescent="0.3">
      <c r="A108" s="32" t="s">
        <v>163</v>
      </c>
      <c r="B108" s="28" t="s">
        <v>20</v>
      </c>
      <c r="C108" s="32" t="s">
        <v>164</v>
      </c>
      <c r="D108" s="29" t="s">
        <v>104</v>
      </c>
      <c r="E108" s="33"/>
      <c r="F108" s="33"/>
      <c r="G108" s="33"/>
      <c r="I108" s="33"/>
      <c r="J108" s="33"/>
      <c r="K108" s="33"/>
      <c r="L108" s="33"/>
      <c r="M108" s="33"/>
      <c r="N108" s="32">
        <v>20</v>
      </c>
      <c r="P108" s="30">
        <f>SUM(E108:N108)</f>
        <v>20</v>
      </c>
      <c r="Q108" s="30">
        <f t="shared" si="8"/>
        <v>20</v>
      </c>
      <c r="R108" s="30">
        <v>0</v>
      </c>
    </row>
    <row r="109" spans="1:18" s="32" customFormat="1" ht="13.5" x14ac:dyDescent="0.3">
      <c r="A109" s="32" t="s">
        <v>163</v>
      </c>
      <c r="B109" s="28" t="s">
        <v>20</v>
      </c>
      <c r="C109" s="32" t="s">
        <v>43</v>
      </c>
      <c r="D109" s="29" t="s">
        <v>139</v>
      </c>
      <c r="E109" s="33"/>
      <c r="F109" s="33"/>
      <c r="G109" s="33"/>
      <c r="I109" s="33"/>
      <c r="J109" s="33"/>
      <c r="K109" s="33"/>
      <c r="L109" s="33"/>
      <c r="M109" s="33"/>
      <c r="N109" s="33"/>
      <c r="O109" s="32">
        <v>36</v>
      </c>
      <c r="P109" s="30">
        <f t="shared" si="7"/>
        <v>36</v>
      </c>
      <c r="Q109" s="30">
        <f t="shared" si="8"/>
        <v>43.2</v>
      </c>
      <c r="R109" s="30">
        <v>7.2</v>
      </c>
    </row>
    <row r="110" spans="1:18" s="32" customFormat="1" ht="13.5" x14ac:dyDescent="0.3">
      <c r="A110" s="32" t="s">
        <v>163</v>
      </c>
      <c r="B110" s="28" t="s">
        <v>20</v>
      </c>
      <c r="C110" s="29" t="s">
        <v>15</v>
      </c>
      <c r="D110" s="29" t="s">
        <v>67</v>
      </c>
      <c r="E110" s="33"/>
      <c r="F110" s="33"/>
      <c r="G110" s="33"/>
      <c r="I110" s="33"/>
      <c r="J110" s="33">
        <v>100</v>
      </c>
      <c r="K110" s="33"/>
      <c r="L110" s="33"/>
      <c r="M110" s="33"/>
      <c r="N110" s="33"/>
      <c r="P110" s="30">
        <f t="shared" si="7"/>
        <v>100</v>
      </c>
      <c r="Q110" s="30">
        <f t="shared" si="8"/>
        <v>100</v>
      </c>
      <c r="R110" s="30">
        <v>0</v>
      </c>
    </row>
    <row r="111" spans="1:18" s="32" customFormat="1" ht="13.5" x14ac:dyDescent="0.3">
      <c r="A111" s="32" t="s">
        <v>163</v>
      </c>
      <c r="B111" s="28" t="s">
        <v>20</v>
      </c>
      <c r="C111" s="32" t="s">
        <v>165</v>
      </c>
      <c r="D111" s="29" t="s">
        <v>178</v>
      </c>
      <c r="E111" s="33"/>
      <c r="F111" s="33"/>
      <c r="G111" s="33"/>
      <c r="I111" s="33"/>
      <c r="J111" s="33"/>
      <c r="K111" s="33"/>
      <c r="L111" s="33"/>
      <c r="M111" s="33"/>
      <c r="N111" s="33"/>
      <c r="O111" s="32">
        <v>644</v>
      </c>
      <c r="P111" s="30">
        <f t="shared" si="7"/>
        <v>644</v>
      </c>
      <c r="Q111" s="30">
        <f t="shared" si="8"/>
        <v>772.8</v>
      </c>
      <c r="R111" s="30">
        <v>128.80000000000001</v>
      </c>
    </row>
    <row r="112" spans="1:18" s="32" customFormat="1" ht="13.5" x14ac:dyDescent="0.3">
      <c r="A112" s="32" t="s">
        <v>167</v>
      </c>
      <c r="B112" s="28" t="s">
        <v>20</v>
      </c>
      <c r="C112" s="32" t="s">
        <v>166</v>
      </c>
      <c r="D112" s="29" t="s">
        <v>174</v>
      </c>
      <c r="E112" s="33"/>
      <c r="F112" s="33"/>
      <c r="G112" s="33"/>
      <c r="I112" s="33"/>
      <c r="J112" s="33"/>
      <c r="K112" s="33"/>
      <c r="L112" s="33"/>
      <c r="M112" s="33"/>
      <c r="N112" s="32">
        <v>500</v>
      </c>
      <c r="P112" s="30">
        <f t="shared" si="7"/>
        <v>500</v>
      </c>
      <c r="Q112" s="30">
        <f t="shared" si="8"/>
        <v>500</v>
      </c>
      <c r="R112" s="30">
        <v>0</v>
      </c>
    </row>
    <row r="113" spans="1:18" s="32" customFormat="1" ht="13.5" x14ac:dyDescent="0.3">
      <c r="A113" s="32" t="s">
        <v>168</v>
      </c>
      <c r="B113" s="28" t="s">
        <v>30</v>
      </c>
      <c r="C113" s="29" t="s">
        <v>23</v>
      </c>
      <c r="D113" s="29" t="s">
        <v>31</v>
      </c>
      <c r="E113" s="33"/>
      <c r="F113" s="33"/>
      <c r="G113" s="33"/>
      <c r="H113" s="32">
        <v>42.37</v>
      </c>
      <c r="I113" s="33"/>
      <c r="J113" s="33"/>
      <c r="K113" s="33"/>
      <c r="L113" s="33"/>
      <c r="M113" s="33"/>
      <c r="N113" s="33"/>
      <c r="P113" s="30">
        <f t="shared" si="7"/>
        <v>42.37</v>
      </c>
      <c r="Q113" s="30">
        <f t="shared" si="8"/>
        <v>50.839999999999996</v>
      </c>
      <c r="R113" s="30">
        <v>8.4700000000000006</v>
      </c>
    </row>
    <row r="114" spans="1:18" s="32" customFormat="1" ht="13.5" x14ac:dyDescent="0.3">
      <c r="A114" s="32" t="s">
        <v>159</v>
      </c>
      <c r="B114" s="28" t="s">
        <v>20</v>
      </c>
      <c r="C114" s="29" t="s">
        <v>33</v>
      </c>
      <c r="D114" s="29" t="s">
        <v>27</v>
      </c>
      <c r="E114" s="33"/>
      <c r="F114" s="33"/>
      <c r="G114" s="33">
        <v>20.91</v>
      </c>
      <c r="I114" s="33"/>
      <c r="J114" s="33"/>
      <c r="K114" s="33"/>
      <c r="L114" s="33"/>
      <c r="M114" s="33"/>
      <c r="N114" s="33"/>
      <c r="P114" s="30">
        <f t="shared" si="7"/>
        <v>20.91</v>
      </c>
      <c r="Q114" s="30">
        <f t="shared" si="8"/>
        <v>24.490000000000002</v>
      </c>
      <c r="R114" s="30">
        <v>3.58</v>
      </c>
    </row>
    <row r="115" spans="1:18" s="32" customFormat="1" ht="13.5" x14ac:dyDescent="0.3">
      <c r="A115" s="32" t="s">
        <v>159</v>
      </c>
      <c r="B115" s="28" t="s">
        <v>20</v>
      </c>
      <c r="C115" s="29" t="s">
        <v>38</v>
      </c>
      <c r="D115" s="29" t="s">
        <v>61</v>
      </c>
      <c r="E115" s="33"/>
      <c r="F115" s="33"/>
      <c r="G115" s="33"/>
      <c r="I115" s="33">
        <v>38</v>
      </c>
      <c r="J115" s="33"/>
      <c r="K115" s="33"/>
      <c r="L115" s="33"/>
      <c r="M115" s="33"/>
      <c r="N115" s="33"/>
      <c r="P115" s="30">
        <f t="shared" si="7"/>
        <v>38</v>
      </c>
      <c r="Q115" s="30">
        <f t="shared" si="8"/>
        <v>38</v>
      </c>
      <c r="R115" s="30">
        <v>0</v>
      </c>
    </row>
    <row r="116" spans="1:18" s="32" customFormat="1" ht="13.5" x14ac:dyDescent="0.3">
      <c r="A116" s="32" t="s">
        <v>159</v>
      </c>
      <c r="B116" s="28" t="s">
        <v>20</v>
      </c>
      <c r="C116" s="29" t="s">
        <v>58</v>
      </c>
      <c r="D116" s="29" t="s">
        <v>10</v>
      </c>
      <c r="E116" s="33"/>
      <c r="F116" s="33"/>
      <c r="G116" s="33"/>
      <c r="I116" s="33"/>
      <c r="J116" s="33"/>
      <c r="K116" s="33"/>
      <c r="L116" s="33"/>
      <c r="M116" s="33">
        <v>1621</v>
      </c>
      <c r="N116" s="33"/>
      <c r="P116" s="30">
        <f t="shared" si="7"/>
        <v>1621</v>
      </c>
      <c r="Q116" s="30">
        <f t="shared" si="8"/>
        <v>1945.2</v>
      </c>
      <c r="R116" s="30">
        <v>324.2</v>
      </c>
    </row>
    <row r="117" spans="1:18" s="32" customFormat="1" ht="13.5" x14ac:dyDescent="0.3">
      <c r="A117" s="32" t="s">
        <v>159</v>
      </c>
      <c r="B117" s="28" t="s">
        <v>20</v>
      </c>
      <c r="C117" s="29" t="s">
        <v>45</v>
      </c>
      <c r="D117" s="29" t="s">
        <v>46</v>
      </c>
      <c r="E117" s="33"/>
      <c r="F117" s="33"/>
      <c r="G117" s="33"/>
      <c r="I117" s="33"/>
      <c r="J117" s="33"/>
      <c r="K117" s="33"/>
      <c r="L117" s="33"/>
      <c r="M117" s="33"/>
      <c r="N117" s="33"/>
      <c r="O117" s="32">
        <v>150</v>
      </c>
      <c r="P117" s="30">
        <f t="shared" si="7"/>
        <v>150</v>
      </c>
      <c r="Q117" s="30">
        <f t="shared" si="8"/>
        <v>150</v>
      </c>
      <c r="R117" s="30">
        <v>0</v>
      </c>
    </row>
    <row r="118" spans="1:18" s="32" customFormat="1" ht="13.5" x14ac:dyDescent="0.3">
      <c r="A118" s="32" t="s">
        <v>159</v>
      </c>
      <c r="B118" s="28" t="s">
        <v>20</v>
      </c>
      <c r="C118" s="32" t="s">
        <v>43</v>
      </c>
      <c r="D118" s="29" t="s">
        <v>139</v>
      </c>
      <c r="E118" s="33"/>
      <c r="F118" s="33"/>
      <c r="G118" s="33"/>
      <c r="I118" s="33"/>
      <c r="J118" s="33"/>
      <c r="K118" s="33"/>
      <c r="L118" s="33"/>
      <c r="M118" s="33"/>
      <c r="N118" s="33"/>
      <c r="O118" s="32">
        <v>18</v>
      </c>
      <c r="P118" s="30">
        <f t="shared" si="7"/>
        <v>18</v>
      </c>
      <c r="Q118" s="30">
        <f t="shared" si="8"/>
        <v>21.6</v>
      </c>
      <c r="R118" s="30">
        <v>3.6</v>
      </c>
    </row>
    <row r="119" spans="1:18" s="32" customFormat="1" ht="13.5" x14ac:dyDescent="0.3">
      <c r="A119" s="32" t="s">
        <v>159</v>
      </c>
      <c r="B119" s="28" t="s">
        <v>20</v>
      </c>
      <c r="C119" s="32" t="s">
        <v>169</v>
      </c>
      <c r="D119" s="29" t="s">
        <v>170</v>
      </c>
      <c r="E119" s="33"/>
      <c r="F119" s="33"/>
      <c r="G119" s="33"/>
      <c r="I119" s="33"/>
      <c r="J119" s="33"/>
      <c r="K119" s="33"/>
      <c r="L119" s="33"/>
      <c r="M119" s="33">
        <v>726</v>
      </c>
      <c r="N119" s="33"/>
      <c r="P119" s="30">
        <f t="shared" si="7"/>
        <v>726</v>
      </c>
      <c r="Q119" s="30">
        <f t="shared" si="8"/>
        <v>755.04</v>
      </c>
      <c r="R119" s="30">
        <v>29.04</v>
      </c>
    </row>
    <row r="120" spans="1:18" s="32" customFormat="1" ht="13.5" x14ac:dyDescent="0.3">
      <c r="A120" s="32" t="s">
        <v>159</v>
      </c>
      <c r="B120" s="28" t="s">
        <v>20</v>
      </c>
      <c r="C120" s="32" t="s">
        <v>171</v>
      </c>
      <c r="D120" s="32" t="s">
        <v>175</v>
      </c>
      <c r="E120" s="33"/>
      <c r="F120" s="33"/>
      <c r="G120" s="33"/>
      <c r="I120" s="33"/>
      <c r="J120" s="33"/>
      <c r="K120" s="33"/>
      <c r="L120" s="33"/>
      <c r="M120" s="33"/>
      <c r="N120" s="33"/>
      <c r="O120" s="32">
        <v>1108.74</v>
      </c>
      <c r="P120" s="30">
        <f t="shared" si="7"/>
        <v>1108.74</v>
      </c>
      <c r="Q120" s="30">
        <f t="shared" si="8"/>
        <v>1108.74</v>
      </c>
      <c r="R120" s="30">
        <v>0</v>
      </c>
    </row>
    <row r="121" spans="1:18" s="32" customFormat="1" ht="13.5" x14ac:dyDescent="0.3">
      <c r="A121" s="32" t="s">
        <v>159</v>
      </c>
      <c r="B121" s="28" t="s">
        <v>20</v>
      </c>
      <c r="C121" s="32" t="s">
        <v>21</v>
      </c>
      <c r="D121" s="29" t="s">
        <v>40</v>
      </c>
      <c r="E121" s="33">
        <v>445.09</v>
      </c>
      <c r="F121" s="33"/>
      <c r="G121" s="33"/>
      <c r="I121" s="33"/>
      <c r="J121" s="33"/>
      <c r="K121" s="33"/>
      <c r="L121" s="33"/>
      <c r="M121" s="33"/>
      <c r="N121" s="33"/>
      <c r="P121" s="30">
        <f t="shared" si="7"/>
        <v>445.09</v>
      </c>
      <c r="Q121" s="30">
        <f t="shared" si="8"/>
        <v>445.09</v>
      </c>
      <c r="R121" s="30">
        <v>0</v>
      </c>
    </row>
    <row r="122" spans="1:18" s="32" customFormat="1" ht="13.5" x14ac:dyDescent="0.3">
      <c r="A122" s="32" t="s">
        <v>159</v>
      </c>
      <c r="B122" s="28" t="s">
        <v>20</v>
      </c>
      <c r="C122" s="29" t="s">
        <v>15</v>
      </c>
      <c r="D122" s="29" t="s">
        <v>176</v>
      </c>
      <c r="E122" s="33"/>
      <c r="F122" s="33"/>
      <c r="G122" s="33"/>
      <c r="I122" s="33"/>
      <c r="J122" s="33"/>
      <c r="K122" s="32">
        <v>200</v>
      </c>
      <c r="L122" s="33"/>
      <c r="M122" s="33"/>
      <c r="N122" s="33"/>
      <c r="P122" s="30">
        <f t="shared" si="7"/>
        <v>200</v>
      </c>
      <c r="Q122" s="30">
        <f t="shared" si="8"/>
        <v>200</v>
      </c>
      <c r="R122" s="30">
        <v>0</v>
      </c>
    </row>
    <row r="123" spans="1:18" s="32" customFormat="1" ht="13.5" x14ac:dyDescent="0.3">
      <c r="A123" s="32" t="s">
        <v>159</v>
      </c>
      <c r="B123" s="28" t="s">
        <v>20</v>
      </c>
      <c r="C123" s="32" t="s">
        <v>172</v>
      </c>
      <c r="D123" s="29" t="s">
        <v>10</v>
      </c>
      <c r="F123" s="33"/>
      <c r="G123" s="33"/>
      <c r="I123" s="33"/>
      <c r="J123" s="33"/>
      <c r="K123" s="33"/>
      <c r="L123" s="33"/>
      <c r="M123" s="33">
        <v>470</v>
      </c>
      <c r="N123" s="33"/>
      <c r="P123" s="30">
        <f>SUM(E123:O123)</f>
        <v>470</v>
      </c>
      <c r="Q123" s="30">
        <f t="shared" si="8"/>
        <v>470</v>
      </c>
      <c r="R123" s="30">
        <v>0</v>
      </c>
    </row>
    <row r="124" spans="1:18" s="32" customFormat="1" ht="13.5" x14ac:dyDescent="0.3">
      <c r="A124" s="32" t="s">
        <v>173</v>
      </c>
      <c r="B124" s="28" t="s">
        <v>20</v>
      </c>
      <c r="C124" s="29" t="s">
        <v>245</v>
      </c>
      <c r="D124" s="29" t="s">
        <v>103</v>
      </c>
      <c r="E124" s="30">
        <v>1212.08</v>
      </c>
      <c r="F124" s="33"/>
      <c r="G124" s="33"/>
      <c r="I124" s="33"/>
      <c r="J124" s="33"/>
      <c r="K124" s="33"/>
      <c r="L124" s="33"/>
      <c r="M124" s="33"/>
      <c r="N124" s="33"/>
      <c r="P124" s="30">
        <f>SUM(E124:O124)</f>
        <v>1212.08</v>
      </c>
      <c r="Q124" s="30">
        <f t="shared" si="8"/>
        <v>1212.08</v>
      </c>
      <c r="R124" s="30">
        <v>0</v>
      </c>
    </row>
    <row r="125" spans="1:18" s="32" customFormat="1" ht="13.5" x14ac:dyDescent="0.3">
      <c r="A125" s="32" t="s">
        <v>173</v>
      </c>
      <c r="B125" s="28" t="s">
        <v>20</v>
      </c>
      <c r="C125" s="29" t="s">
        <v>245</v>
      </c>
      <c r="D125" s="29" t="s">
        <v>103</v>
      </c>
      <c r="E125" s="30">
        <v>339.67</v>
      </c>
      <c r="F125" s="33"/>
      <c r="G125" s="33">
        <v>26</v>
      </c>
      <c r="I125" s="33"/>
      <c r="J125" s="33"/>
      <c r="K125" s="33"/>
      <c r="L125" s="33"/>
      <c r="M125" s="33"/>
      <c r="N125" s="33"/>
      <c r="P125" s="30">
        <f>SUM(E125:O125)</f>
        <v>365.67</v>
      </c>
      <c r="Q125" s="30">
        <f t="shared" si="8"/>
        <v>365.67</v>
      </c>
      <c r="R125" s="30">
        <v>0</v>
      </c>
    </row>
    <row r="126" spans="1:18" s="32" customFormat="1" ht="13.5" x14ac:dyDescent="0.3">
      <c r="A126" s="32" t="s">
        <v>173</v>
      </c>
      <c r="B126" s="28" t="s">
        <v>20</v>
      </c>
      <c r="C126" s="32" t="s">
        <v>59</v>
      </c>
      <c r="D126" s="29" t="s">
        <v>60</v>
      </c>
      <c r="E126" s="33"/>
      <c r="F126" s="33"/>
      <c r="G126" s="33">
        <v>17.38</v>
      </c>
      <c r="I126" s="33"/>
      <c r="J126" s="33"/>
      <c r="K126" s="33"/>
      <c r="L126" s="33"/>
      <c r="M126" s="33"/>
      <c r="N126" s="33"/>
      <c r="P126" s="30">
        <f t="shared" si="7"/>
        <v>17.38</v>
      </c>
      <c r="Q126" s="30">
        <f t="shared" si="8"/>
        <v>20.86</v>
      </c>
      <c r="R126" s="30">
        <v>3.48</v>
      </c>
    </row>
    <row r="127" spans="1:18" s="32" customFormat="1" ht="13.5" x14ac:dyDescent="0.3">
      <c r="A127" s="32" t="s">
        <v>186</v>
      </c>
      <c r="B127" s="28" t="s">
        <v>20</v>
      </c>
      <c r="C127" s="32" t="s">
        <v>44</v>
      </c>
      <c r="D127" s="29" t="s">
        <v>187</v>
      </c>
      <c r="E127" s="33"/>
      <c r="F127" s="33"/>
      <c r="G127" s="33"/>
      <c r="I127" s="33"/>
      <c r="J127" s="33"/>
      <c r="K127" s="33"/>
      <c r="L127" s="33"/>
      <c r="M127" s="33">
        <v>570</v>
      </c>
      <c r="N127" s="33"/>
      <c r="P127" s="30">
        <f t="shared" si="7"/>
        <v>570</v>
      </c>
      <c r="Q127" s="30">
        <f t="shared" si="8"/>
        <v>570</v>
      </c>
      <c r="R127" s="30">
        <v>0</v>
      </c>
    </row>
    <row r="128" spans="1:18" s="32" customFormat="1" ht="13.5" x14ac:dyDescent="0.3">
      <c r="A128" s="32" t="s">
        <v>186</v>
      </c>
      <c r="B128" s="28" t="s">
        <v>20</v>
      </c>
      <c r="C128" s="32" t="s">
        <v>188</v>
      </c>
      <c r="D128" s="29" t="s">
        <v>189</v>
      </c>
      <c r="E128" s="33"/>
      <c r="F128" s="33"/>
      <c r="G128" s="33"/>
      <c r="I128" s="33"/>
      <c r="J128" s="33"/>
      <c r="K128" s="33"/>
      <c r="L128" s="33"/>
      <c r="M128" s="33"/>
      <c r="N128" s="33"/>
      <c r="O128" s="32">
        <v>158</v>
      </c>
      <c r="P128" s="30">
        <f t="shared" si="7"/>
        <v>158</v>
      </c>
      <c r="Q128" s="30">
        <f t="shared" si="8"/>
        <v>189.6</v>
      </c>
      <c r="R128" s="30">
        <v>31.6</v>
      </c>
    </row>
    <row r="129" spans="1:18" s="32" customFormat="1" ht="13.5" x14ac:dyDescent="0.3">
      <c r="A129" s="32" t="s">
        <v>186</v>
      </c>
      <c r="B129" s="28" t="s">
        <v>20</v>
      </c>
      <c r="C129" s="29" t="s">
        <v>15</v>
      </c>
      <c r="D129" s="29" t="s">
        <v>67</v>
      </c>
      <c r="E129" s="33"/>
      <c r="F129" s="33"/>
      <c r="G129" s="33"/>
      <c r="I129" s="33"/>
      <c r="J129" s="33">
        <v>100</v>
      </c>
      <c r="K129" s="33"/>
      <c r="L129" s="33"/>
      <c r="M129" s="33"/>
      <c r="N129" s="33"/>
      <c r="P129" s="30">
        <f t="shared" si="7"/>
        <v>100</v>
      </c>
      <c r="Q129" s="30">
        <f t="shared" si="8"/>
        <v>100</v>
      </c>
      <c r="R129" s="30">
        <v>0</v>
      </c>
    </row>
    <row r="130" spans="1:18" s="32" customFormat="1" ht="13.5" x14ac:dyDescent="0.3">
      <c r="A130" s="32" t="s">
        <v>186</v>
      </c>
      <c r="B130" s="28" t="s">
        <v>20</v>
      </c>
      <c r="C130" s="32" t="s">
        <v>59</v>
      </c>
      <c r="D130" s="29" t="s">
        <v>60</v>
      </c>
      <c r="E130" s="33"/>
      <c r="F130" s="33"/>
      <c r="G130" s="33">
        <v>18.670000000000002</v>
      </c>
      <c r="I130" s="33"/>
      <c r="J130" s="33"/>
      <c r="K130" s="33"/>
      <c r="L130" s="33"/>
      <c r="M130" s="33"/>
      <c r="N130" s="33"/>
      <c r="P130" s="30">
        <f t="shared" si="7"/>
        <v>18.670000000000002</v>
      </c>
      <c r="Q130" s="30">
        <f t="shared" si="8"/>
        <v>22.400000000000002</v>
      </c>
      <c r="R130" s="30">
        <v>3.73</v>
      </c>
    </row>
    <row r="131" spans="1:18" s="32" customFormat="1" ht="13.5" x14ac:dyDescent="0.3">
      <c r="A131" s="32" t="s">
        <v>186</v>
      </c>
      <c r="B131" s="28" t="s">
        <v>20</v>
      </c>
      <c r="C131" s="32" t="s">
        <v>190</v>
      </c>
      <c r="D131" s="29" t="s">
        <v>144</v>
      </c>
      <c r="E131" s="33"/>
      <c r="F131" s="33"/>
      <c r="G131" s="33"/>
      <c r="I131" s="33"/>
      <c r="J131" s="33"/>
      <c r="K131" s="33"/>
      <c r="L131" s="33">
        <v>3415</v>
      </c>
      <c r="M131" s="33"/>
      <c r="N131" s="33"/>
      <c r="P131" s="30">
        <f t="shared" si="7"/>
        <v>3415</v>
      </c>
      <c r="Q131" s="30">
        <f t="shared" si="8"/>
        <v>3415</v>
      </c>
      <c r="R131" s="30">
        <v>0</v>
      </c>
    </row>
    <row r="132" spans="1:18" s="32" customFormat="1" ht="13.5" x14ac:dyDescent="0.3">
      <c r="A132" s="32" t="s">
        <v>191</v>
      </c>
      <c r="B132" s="28" t="s">
        <v>20</v>
      </c>
      <c r="C132" s="29" t="s">
        <v>23</v>
      </c>
      <c r="D132" s="29" t="s">
        <v>31</v>
      </c>
      <c r="E132" s="33"/>
      <c r="F132" s="33"/>
      <c r="G132" s="33"/>
      <c r="H132" s="32">
        <v>42.37</v>
      </c>
      <c r="I132" s="33"/>
      <c r="J132" s="33"/>
      <c r="K132" s="33"/>
      <c r="L132" s="33"/>
      <c r="M132" s="33"/>
      <c r="N132" s="33"/>
      <c r="P132" s="30">
        <f t="shared" si="7"/>
        <v>42.37</v>
      </c>
      <c r="Q132" s="30">
        <f t="shared" si="8"/>
        <v>50.839999999999996</v>
      </c>
      <c r="R132" s="30">
        <v>8.4700000000000006</v>
      </c>
    </row>
    <row r="133" spans="1:18" s="32" customFormat="1" ht="13.5" x14ac:dyDescent="0.3">
      <c r="A133" s="32" t="s">
        <v>192</v>
      </c>
      <c r="B133" s="28" t="s">
        <v>20</v>
      </c>
      <c r="C133" s="29" t="s">
        <v>245</v>
      </c>
      <c r="D133" s="29" t="s">
        <v>103</v>
      </c>
      <c r="E133" s="33">
        <v>1888.46</v>
      </c>
      <c r="F133" s="33"/>
      <c r="G133" s="33"/>
      <c r="I133" s="33"/>
      <c r="J133" s="33"/>
      <c r="K133" s="33"/>
      <c r="L133" s="33"/>
      <c r="M133" s="33"/>
      <c r="N133" s="33"/>
      <c r="P133" s="30">
        <f t="shared" si="7"/>
        <v>1888.46</v>
      </c>
      <c r="Q133" s="30">
        <f t="shared" si="8"/>
        <v>1888.46</v>
      </c>
      <c r="R133" s="30">
        <v>0</v>
      </c>
    </row>
    <row r="134" spans="1:18" s="32" customFormat="1" ht="13.5" x14ac:dyDescent="0.3">
      <c r="A134" s="32" t="s">
        <v>192</v>
      </c>
      <c r="B134" s="28" t="s">
        <v>20</v>
      </c>
      <c r="C134" s="29" t="s">
        <v>245</v>
      </c>
      <c r="D134" s="29" t="s">
        <v>103</v>
      </c>
      <c r="E134" s="33">
        <v>450.24</v>
      </c>
      <c r="F134" s="33"/>
      <c r="G134" s="33">
        <v>26</v>
      </c>
      <c r="I134" s="33"/>
      <c r="J134" s="33"/>
      <c r="K134" s="33"/>
      <c r="L134" s="33"/>
      <c r="M134" s="33"/>
      <c r="N134" s="33"/>
      <c r="P134" s="30">
        <f t="shared" si="7"/>
        <v>476.24</v>
      </c>
      <c r="Q134" s="30">
        <f t="shared" si="8"/>
        <v>476.24</v>
      </c>
      <c r="R134" s="30">
        <v>0</v>
      </c>
    </row>
    <row r="135" spans="1:18" s="32" customFormat="1" ht="13.5" x14ac:dyDescent="0.3">
      <c r="A135" s="32" t="s">
        <v>196</v>
      </c>
      <c r="B135" s="28" t="s">
        <v>20</v>
      </c>
      <c r="C135" s="29" t="s">
        <v>63</v>
      </c>
      <c r="D135" s="29" t="s">
        <v>64</v>
      </c>
      <c r="E135" s="33"/>
      <c r="F135" s="33"/>
      <c r="G135" s="33"/>
      <c r="I135" s="33"/>
      <c r="J135" s="33"/>
      <c r="K135" s="33"/>
      <c r="L135" s="33"/>
      <c r="M135" s="33"/>
      <c r="N135" s="33"/>
      <c r="O135" s="32">
        <v>18</v>
      </c>
      <c r="P135" s="30">
        <f t="shared" ref="P135:P148" si="9">SUM(E135:O135)</f>
        <v>18</v>
      </c>
      <c r="Q135" s="30">
        <f t="shared" ref="Q135:Q148" si="10">P135+R135</f>
        <v>18</v>
      </c>
      <c r="R135" s="30">
        <v>0</v>
      </c>
    </row>
    <row r="136" spans="1:18" s="32" customFormat="1" ht="13.5" x14ac:dyDescent="0.3">
      <c r="A136" s="32" t="s">
        <v>200</v>
      </c>
      <c r="B136" s="28" t="s">
        <v>20</v>
      </c>
      <c r="C136" s="29" t="s">
        <v>58</v>
      </c>
      <c r="D136" s="29" t="s">
        <v>10</v>
      </c>
      <c r="E136" s="33"/>
      <c r="F136" s="33"/>
      <c r="G136" s="33"/>
      <c r="I136" s="33"/>
      <c r="J136" s="33"/>
      <c r="K136" s="33"/>
      <c r="L136" s="33"/>
      <c r="M136" s="33">
        <v>60</v>
      </c>
      <c r="N136" s="33"/>
      <c r="P136" s="30">
        <f t="shared" si="9"/>
        <v>60</v>
      </c>
      <c r="Q136" s="30">
        <f t="shared" si="10"/>
        <v>72</v>
      </c>
      <c r="R136" s="30">
        <v>12</v>
      </c>
    </row>
    <row r="137" spans="1:18" s="32" customFormat="1" ht="13.5" x14ac:dyDescent="0.3">
      <c r="A137" s="32" t="s">
        <v>200</v>
      </c>
      <c r="B137" s="28" t="s">
        <v>20</v>
      </c>
      <c r="C137" s="29" t="s">
        <v>33</v>
      </c>
      <c r="D137" s="29" t="s">
        <v>27</v>
      </c>
      <c r="E137" s="33"/>
      <c r="F137" s="33"/>
      <c r="G137" s="33">
        <v>69.13</v>
      </c>
      <c r="I137" s="33"/>
      <c r="J137" s="33"/>
      <c r="K137" s="33"/>
      <c r="L137" s="33"/>
      <c r="M137" s="33"/>
      <c r="N137" s="33"/>
      <c r="P137" s="30">
        <f t="shared" si="9"/>
        <v>69.13</v>
      </c>
      <c r="Q137" s="30">
        <f t="shared" si="10"/>
        <v>82.96</v>
      </c>
      <c r="R137" s="30">
        <v>13.83</v>
      </c>
    </row>
    <row r="138" spans="1:18" s="32" customFormat="1" ht="13.5" x14ac:dyDescent="0.3">
      <c r="A138" s="32" t="s">
        <v>200</v>
      </c>
      <c r="B138" s="28" t="s">
        <v>20</v>
      </c>
      <c r="C138" s="29" t="s">
        <v>15</v>
      </c>
      <c r="D138" s="29" t="s">
        <v>67</v>
      </c>
      <c r="E138" s="33"/>
      <c r="F138" s="33"/>
      <c r="G138" s="33"/>
      <c r="I138" s="33"/>
      <c r="J138" s="33">
        <v>100</v>
      </c>
      <c r="K138" s="33"/>
      <c r="L138" s="33"/>
      <c r="M138" s="33"/>
      <c r="N138" s="33"/>
      <c r="P138" s="30">
        <f t="shared" si="9"/>
        <v>100</v>
      </c>
      <c r="Q138" s="30">
        <f t="shared" si="10"/>
        <v>100</v>
      </c>
      <c r="R138" s="30">
        <v>0</v>
      </c>
    </row>
    <row r="139" spans="1:18" s="32" customFormat="1" ht="13.5" x14ac:dyDescent="0.3">
      <c r="A139" s="32" t="s">
        <v>200</v>
      </c>
      <c r="B139" s="28" t="s">
        <v>20</v>
      </c>
      <c r="C139" s="29" t="s">
        <v>38</v>
      </c>
      <c r="D139" s="29" t="s">
        <v>61</v>
      </c>
      <c r="E139" s="33"/>
      <c r="F139" s="33"/>
      <c r="G139" s="33"/>
      <c r="I139" s="33">
        <v>16</v>
      </c>
      <c r="J139" s="33"/>
      <c r="K139" s="33"/>
      <c r="L139" s="33"/>
      <c r="M139" s="33"/>
      <c r="N139" s="33"/>
      <c r="P139" s="30">
        <f t="shared" si="9"/>
        <v>16</v>
      </c>
      <c r="Q139" s="30">
        <f t="shared" si="10"/>
        <v>16</v>
      </c>
      <c r="R139" s="30">
        <v>0</v>
      </c>
    </row>
    <row r="140" spans="1:18" s="32" customFormat="1" ht="13.5" x14ac:dyDescent="0.3">
      <c r="A140" s="32" t="s">
        <v>200</v>
      </c>
      <c r="B140" s="28" t="s">
        <v>20</v>
      </c>
      <c r="C140" s="29" t="s">
        <v>201</v>
      </c>
      <c r="D140" s="29" t="s">
        <v>202</v>
      </c>
      <c r="E140" s="33"/>
      <c r="F140" s="33"/>
      <c r="G140" s="33"/>
      <c r="I140" s="33"/>
      <c r="J140" s="33"/>
      <c r="K140" s="33"/>
      <c r="L140" s="33"/>
      <c r="M140" s="33"/>
      <c r="N140" s="33"/>
      <c r="O140" s="32">
        <v>99</v>
      </c>
      <c r="P140" s="30">
        <f t="shared" si="9"/>
        <v>99</v>
      </c>
      <c r="Q140" s="30">
        <f t="shared" si="10"/>
        <v>99</v>
      </c>
      <c r="R140" s="30">
        <v>0</v>
      </c>
    </row>
    <row r="141" spans="1:18" s="24" customFormat="1" ht="12.75" x14ac:dyDescent="0.25">
      <c r="B141" s="25"/>
      <c r="E141" s="24" t="s">
        <v>73</v>
      </c>
      <c r="G141" s="24" t="s">
        <v>79</v>
      </c>
      <c r="I141" s="24" t="s">
        <v>74</v>
      </c>
      <c r="J141" s="24" t="s">
        <v>76</v>
      </c>
      <c r="L141" s="24" t="s">
        <v>193</v>
      </c>
      <c r="M141" s="24" t="s">
        <v>81</v>
      </c>
      <c r="N141" s="24" t="s">
        <v>104</v>
      </c>
      <c r="P141" s="24" t="s">
        <v>6</v>
      </c>
      <c r="Q141" s="26"/>
      <c r="R141" s="26"/>
    </row>
    <row r="142" spans="1:18" s="24" customFormat="1" ht="12.75" x14ac:dyDescent="0.25">
      <c r="A142" s="47" t="s">
        <v>4</v>
      </c>
      <c r="B142" s="48"/>
      <c r="C142" s="47" t="s">
        <v>7</v>
      </c>
      <c r="D142" s="47" t="s">
        <v>8</v>
      </c>
      <c r="E142" s="49" t="s">
        <v>40</v>
      </c>
      <c r="F142" s="49" t="s">
        <v>22</v>
      </c>
      <c r="G142" s="49" t="s">
        <v>80</v>
      </c>
      <c r="H142" s="49" t="s">
        <v>23</v>
      </c>
      <c r="I142" s="49" t="s">
        <v>75</v>
      </c>
      <c r="J142" s="49" t="s">
        <v>77</v>
      </c>
      <c r="K142" s="49" t="s">
        <v>195</v>
      </c>
      <c r="L142" s="49" t="s">
        <v>144</v>
      </c>
      <c r="M142" s="49" t="s">
        <v>82</v>
      </c>
      <c r="N142" s="49" t="s">
        <v>84</v>
      </c>
      <c r="O142" s="49" t="s">
        <v>24</v>
      </c>
      <c r="P142" s="49" t="s">
        <v>9</v>
      </c>
      <c r="Q142" s="49" t="s">
        <v>0</v>
      </c>
      <c r="R142" s="50" t="s">
        <v>1</v>
      </c>
    </row>
    <row r="143" spans="1:18" s="32" customFormat="1" ht="13.5" x14ac:dyDescent="0.3">
      <c r="B143" s="28"/>
      <c r="C143" s="29"/>
      <c r="D143" s="29"/>
      <c r="E143" s="33"/>
      <c r="F143" s="33"/>
      <c r="G143" s="33"/>
      <c r="I143" s="33"/>
      <c r="J143" s="33"/>
      <c r="K143" s="33"/>
      <c r="L143" s="33"/>
      <c r="M143" s="33"/>
      <c r="N143" s="33"/>
      <c r="P143" s="30"/>
      <c r="Q143" s="30"/>
      <c r="R143" s="30"/>
    </row>
    <row r="144" spans="1:18" s="32" customFormat="1" ht="13.5" x14ac:dyDescent="0.3">
      <c r="A144" s="32" t="s">
        <v>200</v>
      </c>
      <c r="B144" s="28" t="s">
        <v>20</v>
      </c>
      <c r="C144" s="29" t="s">
        <v>203</v>
      </c>
      <c r="D144" s="29" t="s">
        <v>204</v>
      </c>
      <c r="E144" s="33"/>
      <c r="F144" s="33"/>
      <c r="G144" s="33">
        <v>30</v>
      </c>
      <c r="I144" s="33"/>
      <c r="J144" s="33"/>
      <c r="K144" s="33"/>
      <c r="L144" s="33"/>
      <c r="M144" s="33"/>
      <c r="N144" s="33"/>
      <c r="P144" s="30">
        <f t="shared" si="9"/>
        <v>30</v>
      </c>
      <c r="Q144" s="30">
        <f t="shared" si="10"/>
        <v>36</v>
      </c>
      <c r="R144" s="30">
        <v>6</v>
      </c>
    </row>
    <row r="145" spans="1:18" s="32" customFormat="1" ht="13.5" x14ac:dyDescent="0.3">
      <c r="A145" s="32" t="s">
        <v>200</v>
      </c>
      <c r="B145" s="28" t="s">
        <v>20</v>
      </c>
      <c r="C145" s="29" t="s">
        <v>205</v>
      </c>
      <c r="D145" s="29" t="s">
        <v>176</v>
      </c>
      <c r="E145" s="33"/>
      <c r="F145" s="33"/>
      <c r="G145" s="33"/>
      <c r="I145" s="33"/>
      <c r="J145" s="33"/>
      <c r="K145" s="32">
        <v>400</v>
      </c>
      <c r="L145" s="33"/>
      <c r="M145" s="33"/>
      <c r="N145" s="33"/>
      <c r="P145" s="30">
        <f t="shared" si="9"/>
        <v>400</v>
      </c>
      <c r="Q145" s="30">
        <f t="shared" si="10"/>
        <v>400</v>
      </c>
      <c r="R145" s="30">
        <v>0</v>
      </c>
    </row>
    <row r="146" spans="1:18" s="32" customFormat="1" ht="13.5" x14ac:dyDescent="0.3">
      <c r="A146" s="32" t="s">
        <v>200</v>
      </c>
      <c r="B146" s="28" t="s">
        <v>20</v>
      </c>
      <c r="C146" s="29" t="s">
        <v>23</v>
      </c>
      <c r="D146" s="29" t="s">
        <v>31</v>
      </c>
      <c r="E146" s="33"/>
      <c r="F146" s="33"/>
      <c r="G146" s="33"/>
      <c r="H146" s="32">
        <v>42.37</v>
      </c>
      <c r="I146" s="33"/>
      <c r="J146" s="33"/>
      <c r="K146" s="33"/>
      <c r="L146" s="33"/>
      <c r="M146" s="33"/>
      <c r="N146" s="33"/>
      <c r="P146" s="30">
        <f t="shared" si="9"/>
        <v>42.37</v>
      </c>
      <c r="Q146" s="30">
        <f t="shared" si="10"/>
        <v>50.839999999999996</v>
      </c>
      <c r="R146" s="30">
        <v>8.4700000000000006</v>
      </c>
    </row>
    <row r="147" spans="1:18" s="32" customFormat="1" ht="13.5" x14ac:dyDescent="0.3">
      <c r="A147" s="32" t="s">
        <v>206</v>
      </c>
      <c r="B147" s="28" t="s">
        <v>20</v>
      </c>
      <c r="C147" s="29" t="s">
        <v>245</v>
      </c>
      <c r="D147" s="29" t="s">
        <v>103</v>
      </c>
      <c r="E147" s="33">
        <v>1235.17</v>
      </c>
      <c r="F147" s="33"/>
      <c r="G147" s="33"/>
      <c r="I147" s="33"/>
      <c r="J147" s="33"/>
      <c r="K147" s="33"/>
      <c r="L147" s="33"/>
      <c r="M147" s="33"/>
      <c r="N147" s="33"/>
      <c r="P147" s="30">
        <f t="shared" si="9"/>
        <v>1235.17</v>
      </c>
      <c r="Q147" s="30">
        <f t="shared" si="10"/>
        <v>1235.17</v>
      </c>
      <c r="R147" s="30">
        <v>0</v>
      </c>
    </row>
    <row r="148" spans="1:18" s="32" customFormat="1" ht="13.5" x14ac:dyDescent="0.3">
      <c r="A148" s="32" t="s">
        <v>206</v>
      </c>
      <c r="B148" s="28" t="s">
        <v>20</v>
      </c>
      <c r="C148" s="29" t="s">
        <v>245</v>
      </c>
      <c r="D148" s="29" t="s">
        <v>103</v>
      </c>
      <c r="E148" s="33">
        <v>346.04</v>
      </c>
      <c r="F148" s="33"/>
      <c r="G148" s="33">
        <v>58.05</v>
      </c>
      <c r="I148" s="33"/>
      <c r="J148" s="33"/>
      <c r="K148" s="33"/>
      <c r="L148" s="33"/>
      <c r="M148" s="33"/>
      <c r="N148" s="33"/>
      <c r="P148" s="30">
        <f t="shared" si="9"/>
        <v>404.09000000000003</v>
      </c>
      <c r="Q148" s="30">
        <f t="shared" si="10"/>
        <v>404.09000000000003</v>
      </c>
      <c r="R148" s="30">
        <v>0</v>
      </c>
    </row>
    <row r="149" spans="1:18" s="32" customFormat="1" ht="13.5" x14ac:dyDescent="0.3">
      <c r="A149" s="32" t="s">
        <v>208</v>
      </c>
      <c r="B149" s="28" t="s">
        <v>20</v>
      </c>
      <c r="C149" s="29" t="s">
        <v>210</v>
      </c>
      <c r="D149" s="29" t="s">
        <v>211</v>
      </c>
      <c r="F149" s="33"/>
      <c r="G149" s="33"/>
      <c r="I149" s="33"/>
      <c r="J149" s="33"/>
      <c r="K149" s="33"/>
      <c r="L149" s="33"/>
      <c r="M149" s="33"/>
      <c r="N149" s="33"/>
      <c r="O149" s="33">
        <v>5368.6</v>
      </c>
      <c r="P149" s="30">
        <f t="shared" ref="P149" si="11">SUM(E149:O149)</f>
        <v>5368.6</v>
      </c>
      <c r="Q149" s="30">
        <f t="shared" ref="Q149" si="12">P149+R149</f>
        <v>6442.3200000000006</v>
      </c>
      <c r="R149" s="30">
        <v>1073.72</v>
      </c>
    </row>
    <row r="150" spans="1:18" s="32" customFormat="1" ht="13.5" x14ac:dyDescent="0.3">
      <c r="A150" s="32" t="s">
        <v>212</v>
      </c>
      <c r="B150" s="28" t="s">
        <v>30</v>
      </c>
      <c r="C150" s="29" t="s">
        <v>23</v>
      </c>
      <c r="D150" s="29" t="s">
        <v>31</v>
      </c>
      <c r="E150" s="33"/>
      <c r="F150" s="33"/>
      <c r="G150" s="33"/>
      <c r="H150" s="32">
        <v>42.37</v>
      </c>
      <c r="I150" s="33"/>
      <c r="J150" s="33"/>
      <c r="K150" s="33"/>
      <c r="L150" s="33"/>
      <c r="M150" s="33"/>
      <c r="N150" s="33"/>
      <c r="P150" s="30">
        <f t="shared" ref="P150" si="13">SUM(E150:O150)</f>
        <v>42.37</v>
      </c>
      <c r="Q150" s="30">
        <f t="shared" ref="Q150" si="14">P150+R150</f>
        <v>50.839999999999996</v>
      </c>
      <c r="R150" s="30">
        <v>8.4700000000000006</v>
      </c>
    </row>
    <row r="151" spans="1:18" s="32" customFormat="1" ht="13.5" x14ac:dyDescent="0.3">
      <c r="A151" s="32" t="s">
        <v>212</v>
      </c>
      <c r="B151" s="28" t="s">
        <v>20</v>
      </c>
      <c r="C151" s="29" t="s">
        <v>210</v>
      </c>
      <c r="D151" s="29" t="s">
        <v>211</v>
      </c>
      <c r="E151" s="33"/>
      <c r="F151" s="33"/>
      <c r="G151" s="33"/>
      <c r="I151" s="33"/>
      <c r="J151" s="33"/>
      <c r="K151" s="33"/>
      <c r="L151" s="33"/>
      <c r="M151" s="33"/>
      <c r="N151" s="33"/>
      <c r="O151" s="32">
        <v>20833.330000000002</v>
      </c>
      <c r="P151" s="30">
        <f t="shared" ref="P151:P170" si="15">SUM(E151:O151)</f>
        <v>20833.330000000002</v>
      </c>
      <c r="Q151" s="30">
        <f t="shared" ref="Q151:Q170" si="16">P151+R151</f>
        <v>25000</v>
      </c>
      <c r="R151" s="30">
        <v>4166.67</v>
      </c>
    </row>
    <row r="152" spans="1:18" s="32" customFormat="1" ht="13.5" x14ac:dyDescent="0.3">
      <c r="A152" s="32" t="s">
        <v>213</v>
      </c>
      <c r="B152" s="28" t="s">
        <v>20</v>
      </c>
      <c r="C152" s="29" t="s">
        <v>210</v>
      </c>
      <c r="D152" s="29" t="s">
        <v>211</v>
      </c>
      <c r="E152" s="33"/>
      <c r="F152" s="33"/>
      <c r="G152" s="33"/>
      <c r="I152" s="33"/>
      <c r="J152" s="33"/>
      <c r="K152" s="33"/>
      <c r="L152" s="33"/>
      <c r="M152" s="33"/>
      <c r="N152" s="33"/>
      <c r="O152" s="32">
        <v>20833.330000000002</v>
      </c>
      <c r="P152" s="30">
        <f t="shared" si="15"/>
        <v>20833.330000000002</v>
      </c>
      <c r="Q152" s="30">
        <f t="shared" si="16"/>
        <v>25000</v>
      </c>
      <c r="R152" s="30">
        <v>4166.67</v>
      </c>
    </row>
    <row r="153" spans="1:18" s="32" customFormat="1" ht="13.5" x14ac:dyDescent="0.3">
      <c r="A153" s="32" t="s">
        <v>214</v>
      </c>
      <c r="B153" s="28" t="s">
        <v>20</v>
      </c>
      <c r="C153" s="29" t="s">
        <v>21</v>
      </c>
      <c r="D153" s="29" t="s">
        <v>40</v>
      </c>
      <c r="E153" s="33">
        <v>1007.37</v>
      </c>
      <c r="F153" s="33"/>
      <c r="G153" s="33"/>
      <c r="I153" s="33"/>
      <c r="J153" s="33"/>
      <c r="K153" s="33"/>
      <c r="L153" s="33"/>
      <c r="M153" s="33"/>
      <c r="N153" s="33"/>
      <c r="P153" s="30">
        <f t="shared" si="15"/>
        <v>1007.37</v>
      </c>
      <c r="Q153" s="30">
        <f t="shared" si="16"/>
        <v>1007.37</v>
      </c>
      <c r="R153" s="30">
        <v>0</v>
      </c>
    </row>
    <row r="154" spans="1:18" s="32" customFormat="1" ht="13.5" x14ac:dyDescent="0.3">
      <c r="A154" s="32" t="s">
        <v>214</v>
      </c>
      <c r="B154" s="28" t="s">
        <v>20</v>
      </c>
      <c r="C154" s="29" t="s">
        <v>38</v>
      </c>
      <c r="D154" s="29" t="s">
        <v>61</v>
      </c>
      <c r="E154" s="33"/>
      <c r="F154" s="33"/>
      <c r="G154" s="33"/>
      <c r="I154" s="33">
        <v>56</v>
      </c>
      <c r="J154" s="33"/>
      <c r="K154" s="33"/>
      <c r="L154" s="33"/>
      <c r="M154" s="33"/>
      <c r="N154" s="33"/>
      <c r="P154" s="30">
        <f t="shared" si="15"/>
        <v>56</v>
      </c>
      <c r="Q154" s="30">
        <f t="shared" si="16"/>
        <v>56</v>
      </c>
      <c r="R154" s="30">
        <v>0</v>
      </c>
    </row>
    <row r="155" spans="1:18" s="32" customFormat="1" ht="13.5" x14ac:dyDescent="0.3">
      <c r="A155" s="32" t="s">
        <v>214</v>
      </c>
      <c r="B155" s="28" t="s">
        <v>20</v>
      </c>
      <c r="C155" s="29" t="s">
        <v>59</v>
      </c>
      <c r="D155" s="29" t="s">
        <v>60</v>
      </c>
      <c r="E155" s="33"/>
      <c r="F155" s="33"/>
      <c r="G155" s="33">
        <f>47.14+2.9</f>
        <v>50.04</v>
      </c>
      <c r="I155" s="33"/>
      <c r="J155" s="33"/>
      <c r="K155" s="33"/>
      <c r="L155" s="33"/>
      <c r="M155" s="33"/>
      <c r="N155" s="33"/>
      <c r="P155" s="30">
        <f t="shared" si="15"/>
        <v>50.04</v>
      </c>
      <c r="Q155" s="30">
        <f t="shared" si="16"/>
        <v>60.05</v>
      </c>
      <c r="R155" s="30">
        <v>10.01</v>
      </c>
    </row>
    <row r="156" spans="1:18" s="32" customFormat="1" ht="13.5" x14ac:dyDescent="0.3">
      <c r="A156" s="32" t="s">
        <v>214</v>
      </c>
      <c r="B156" s="28" t="s">
        <v>20</v>
      </c>
      <c r="C156" s="29" t="s">
        <v>203</v>
      </c>
      <c r="D156" s="29" t="s">
        <v>215</v>
      </c>
      <c r="E156" s="33"/>
      <c r="F156" s="33"/>
      <c r="G156" s="33">
        <f>141+51.5</f>
        <v>192.5</v>
      </c>
      <c r="I156" s="33"/>
      <c r="J156" s="33"/>
      <c r="K156" s="33"/>
      <c r="L156" s="33"/>
      <c r="M156" s="33"/>
      <c r="N156" s="33"/>
      <c r="P156" s="30">
        <f t="shared" si="15"/>
        <v>192.5</v>
      </c>
      <c r="Q156" s="30">
        <f t="shared" si="16"/>
        <v>194.1</v>
      </c>
      <c r="R156" s="30">
        <f>0.8+0.8</f>
        <v>1.6</v>
      </c>
    </row>
    <row r="157" spans="1:18" s="32" customFormat="1" ht="13.5" x14ac:dyDescent="0.3">
      <c r="A157" s="32" t="s">
        <v>214</v>
      </c>
      <c r="B157" s="28" t="s">
        <v>20</v>
      </c>
      <c r="C157" s="29" t="s">
        <v>15</v>
      </c>
      <c r="D157" s="29" t="s">
        <v>67</v>
      </c>
      <c r="E157" s="33"/>
      <c r="F157" s="33"/>
      <c r="G157" s="33"/>
      <c r="I157" s="33"/>
      <c r="J157" s="33">
        <v>100</v>
      </c>
      <c r="K157" s="33"/>
      <c r="L157" s="33"/>
      <c r="M157" s="33"/>
      <c r="N157" s="33"/>
      <c r="P157" s="30">
        <f t="shared" si="15"/>
        <v>100</v>
      </c>
      <c r="Q157" s="30">
        <f t="shared" si="16"/>
        <v>100</v>
      </c>
      <c r="R157" s="30">
        <v>0</v>
      </c>
    </row>
    <row r="158" spans="1:18" s="32" customFormat="1" ht="13.5" x14ac:dyDescent="0.3">
      <c r="A158" s="32" t="s">
        <v>214</v>
      </c>
      <c r="B158" s="28" t="s">
        <v>20</v>
      </c>
      <c r="C158" s="29" t="s">
        <v>33</v>
      </c>
      <c r="D158" s="29" t="s">
        <v>60</v>
      </c>
      <c r="E158" s="33"/>
      <c r="F158" s="33"/>
      <c r="G158" s="33">
        <v>6.26</v>
      </c>
      <c r="I158" s="33"/>
      <c r="J158" s="33"/>
      <c r="K158" s="33"/>
      <c r="L158" s="33"/>
      <c r="M158" s="33"/>
      <c r="N158" s="33"/>
      <c r="P158" s="30">
        <v>6.24</v>
      </c>
      <c r="Q158" s="30">
        <f t="shared" si="16"/>
        <v>7.49</v>
      </c>
      <c r="R158" s="30">
        <v>1.25</v>
      </c>
    </row>
    <row r="159" spans="1:18" s="32" customFormat="1" ht="13.5" x14ac:dyDescent="0.3">
      <c r="A159" s="32" t="s">
        <v>214</v>
      </c>
      <c r="B159" s="28" t="s">
        <v>20</v>
      </c>
      <c r="C159" s="29" t="s">
        <v>45</v>
      </c>
      <c r="D159" s="29" t="s">
        <v>46</v>
      </c>
      <c r="E159" s="33"/>
      <c r="F159" s="33"/>
      <c r="G159" s="33"/>
      <c r="I159" s="33"/>
      <c r="J159" s="33"/>
      <c r="K159" s="33"/>
      <c r="L159" s="33"/>
      <c r="M159" s="33"/>
      <c r="N159" s="33"/>
      <c r="O159" s="32">
        <v>200</v>
      </c>
      <c r="P159" s="30">
        <f t="shared" si="15"/>
        <v>200</v>
      </c>
      <c r="Q159" s="30">
        <f t="shared" si="16"/>
        <v>200</v>
      </c>
      <c r="R159" s="30">
        <v>0</v>
      </c>
    </row>
    <row r="160" spans="1:18" s="32" customFormat="1" ht="13.5" x14ac:dyDescent="0.3">
      <c r="A160" s="32" t="s">
        <v>214</v>
      </c>
      <c r="B160" s="28" t="s">
        <v>20</v>
      </c>
      <c r="C160" s="29" t="s">
        <v>39</v>
      </c>
      <c r="D160" s="29" t="s">
        <v>65</v>
      </c>
      <c r="E160" s="33"/>
      <c r="F160" s="33"/>
      <c r="G160" s="33"/>
      <c r="H160" s="32">
        <v>30</v>
      </c>
      <c r="I160" s="33"/>
      <c r="J160" s="33"/>
      <c r="K160" s="33"/>
      <c r="L160" s="33"/>
      <c r="M160" s="33"/>
      <c r="N160" s="33"/>
      <c r="P160" s="30">
        <f t="shared" si="15"/>
        <v>30</v>
      </c>
      <c r="Q160" s="30">
        <f t="shared" si="16"/>
        <v>30</v>
      </c>
      <c r="R160" s="30">
        <v>0</v>
      </c>
    </row>
    <row r="161" spans="1:18" s="32" customFormat="1" ht="13.5" x14ac:dyDescent="0.3">
      <c r="A161" s="32" t="s">
        <v>214</v>
      </c>
      <c r="B161" s="28" t="s">
        <v>20</v>
      </c>
      <c r="C161" s="29" t="s">
        <v>188</v>
      </c>
      <c r="D161" s="29" t="s">
        <v>194</v>
      </c>
      <c r="E161" s="33"/>
      <c r="F161" s="33"/>
      <c r="G161" s="33"/>
      <c r="I161" s="33"/>
      <c r="J161" s="33"/>
      <c r="K161" s="33"/>
      <c r="L161" s="33"/>
      <c r="M161" s="33"/>
      <c r="N161" s="33"/>
      <c r="O161" s="32">
        <f>117.75+78.75</f>
        <v>196.5</v>
      </c>
      <c r="P161" s="30">
        <f t="shared" si="15"/>
        <v>196.5</v>
      </c>
      <c r="Q161" s="30">
        <f t="shared" si="16"/>
        <v>235.8</v>
      </c>
      <c r="R161" s="30">
        <f>23.55+15.75</f>
        <v>39.299999999999997</v>
      </c>
    </row>
    <row r="162" spans="1:18" s="32" customFormat="1" ht="13.5" x14ac:dyDescent="0.3">
      <c r="A162" s="32" t="s">
        <v>214</v>
      </c>
      <c r="B162" s="28" t="s">
        <v>20</v>
      </c>
      <c r="C162" s="29" t="s">
        <v>210</v>
      </c>
      <c r="D162" s="29" t="s">
        <v>211</v>
      </c>
      <c r="E162" s="33"/>
      <c r="F162" s="33"/>
      <c r="G162" s="33"/>
      <c r="I162" s="33"/>
      <c r="J162" s="33"/>
      <c r="K162" s="33"/>
      <c r="L162" s="33"/>
      <c r="M162" s="33"/>
      <c r="N162" s="33"/>
      <c r="O162" s="32">
        <v>16666.669999999998</v>
      </c>
      <c r="P162" s="30">
        <f t="shared" si="15"/>
        <v>16666.669999999998</v>
      </c>
      <c r="Q162" s="30">
        <f t="shared" si="16"/>
        <v>20000</v>
      </c>
      <c r="R162" s="30">
        <v>3333.33</v>
      </c>
    </row>
    <row r="163" spans="1:18" s="32" customFormat="1" ht="13.5" x14ac:dyDescent="0.3">
      <c r="A163" s="32" t="s">
        <v>216</v>
      </c>
      <c r="B163" s="28" t="s">
        <v>20</v>
      </c>
      <c r="C163" s="29" t="s">
        <v>210</v>
      </c>
      <c r="D163" s="29" t="s">
        <v>211</v>
      </c>
      <c r="E163" s="33"/>
      <c r="F163" s="33"/>
      <c r="G163" s="33"/>
      <c r="I163" s="33"/>
      <c r="J163" s="33"/>
      <c r="K163" s="33"/>
      <c r="L163" s="33"/>
      <c r="M163" s="33"/>
      <c r="N163" s="33"/>
      <c r="O163" s="32">
        <v>20833.330000000002</v>
      </c>
      <c r="P163" s="30">
        <f t="shared" si="15"/>
        <v>20833.330000000002</v>
      </c>
      <c r="Q163" s="30">
        <f t="shared" si="16"/>
        <v>25000</v>
      </c>
      <c r="R163" s="30">
        <v>4166.67</v>
      </c>
    </row>
    <row r="164" spans="1:18" s="32" customFormat="1" ht="13.5" x14ac:dyDescent="0.3">
      <c r="A164" s="32" t="s">
        <v>217</v>
      </c>
      <c r="B164" s="28" t="s">
        <v>20</v>
      </c>
      <c r="C164" s="29" t="s">
        <v>210</v>
      </c>
      <c r="D164" s="29" t="s">
        <v>211</v>
      </c>
      <c r="E164" s="33"/>
      <c r="F164" s="33"/>
      <c r="G164" s="33"/>
      <c r="I164" s="33"/>
      <c r="J164" s="33"/>
      <c r="K164" s="33"/>
      <c r="L164" s="33"/>
      <c r="M164" s="33"/>
      <c r="N164" s="33"/>
      <c r="O164" s="32">
        <v>20833.330000000002</v>
      </c>
      <c r="P164" s="30">
        <f t="shared" si="15"/>
        <v>20833.330000000002</v>
      </c>
      <c r="Q164" s="30">
        <f t="shared" si="16"/>
        <v>25000</v>
      </c>
      <c r="R164" s="30">
        <v>4166.67</v>
      </c>
    </row>
    <row r="165" spans="1:18" s="32" customFormat="1" ht="13.5" x14ac:dyDescent="0.3">
      <c r="A165" s="32" t="s">
        <v>218</v>
      </c>
      <c r="B165" s="28" t="s">
        <v>20</v>
      </c>
      <c r="C165" s="29" t="s">
        <v>210</v>
      </c>
      <c r="D165" s="29" t="s">
        <v>211</v>
      </c>
      <c r="E165" s="33"/>
      <c r="F165" s="33"/>
      <c r="G165" s="33"/>
      <c r="I165" s="33"/>
      <c r="J165" s="33"/>
      <c r="K165" s="33"/>
      <c r="L165" s="33"/>
      <c r="M165" s="33"/>
      <c r="N165" s="33"/>
      <c r="O165" s="32">
        <v>20833.330000000002</v>
      </c>
      <c r="P165" s="30">
        <f t="shared" si="15"/>
        <v>20833.330000000002</v>
      </c>
      <c r="Q165" s="30">
        <f t="shared" si="16"/>
        <v>25000</v>
      </c>
      <c r="R165" s="30">
        <v>4166.67</v>
      </c>
    </row>
    <row r="166" spans="1:18" s="32" customFormat="1" ht="13.5" x14ac:dyDescent="0.3">
      <c r="A166" s="32" t="s">
        <v>219</v>
      </c>
      <c r="B166" s="28" t="s">
        <v>20</v>
      </c>
      <c r="C166" s="29" t="s">
        <v>245</v>
      </c>
      <c r="D166" s="29" t="s">
        <v>103</v>
      </c>
      <c r="E166" s="33">
        <v>1509.84</v>
      </c>
      <c r="F166" s="33"/>
      <c r="G166" s="33"/>
      <c r="I166" s="33"/>
      <c r="J166" s="33"/>
      <c r="K166" s="33"/>
      <c r="L166" s="33"/>
      <c r="M166" s="33"/>
      <c r="N166" s="33"/>
      <c r="P166" s="30">
        <f t="shared" si="15"/>
        <v>1509.84</v>
      </c>
      <c r="Q166" s="30">
        <f t="shared" si="16"/>
        <v>1509.84</v>
      </c>
      <c r="R166" s="30">
        <v>0</v>
      </c>
    </row>
    <row r="167" spans="1:18" s="32" customFormat="1" ht="13.5" x14ac:dyDescent="0.3">
      <c r="A167" s="32" t="s">
        <v>219</v>
      </c>
      <c r="B167" s="28" t="s">
        <v>20</v>
      </c>
      <c r="C167" s="29" t="s">
        <v>245</v>
      </c>
      <c r="D167" s="29" t="s">
        <v>103</v>
      </c>
      <c r="E167" s="33">
        <v>378.09</v>
      </c>
      <c r="F167" s="33"/>
      <c r="G167" s="33">
        <v>26</v>
      </c>
      <c r="I167" s="33"/>
      <c r="J167" s="33"/>
      <c r="K167" s="33"/>
      <c r="L167" s="33"/>
      <c r="M167" s="33"/>
      <c r="N167" s="33"/>
      <c r="P167" s="30">
        <f t="shared" si="15"/>
        <v>404.09</v>
      </c>
      <c r="Q167" s="30">
        <f t="shared" si="16"/>
        <v>404.09</v>
      </c>
      <c r="R167" s="30">
        <v>0</v>
      </c>
    </row>
    <row r="168" spans="1:18" s="32" customFormat="1" ht="13.5" x14ac:dyDescent="0.3">
      <c r="A168" s="32" t="s">
        <v>219</v>
      </c>
      <c r="B168" s="28" t="s">
        <v>20</v>
      </c>
      <c r="C168" s="32" t="s">
        <v>210</v>
      </c>
      <c r="D168" s="29" t="s">
        <v>211</v>
      </c>
      <c r="E168" s="33"/>
      <c r="F168" s="33"/>
      <c r="G168" s="33"/>
      <c r="I168" s="33"/>
      <c r="J168" s="33"/>
      <c r="K168" s="33"/>
      <c r="L168" s="33"/>
      <c r="M168" s="33"/>
      <c r="N168" s="33"/>
      <c r="O168" s="32">
        <v>16666.669999999998</v>
      </c>
      <c r="P168" s="30">
        <f t="shared" si="15"/>
        <v>16666.669999999998</v>
      </c>
      <c r="Q168" s="30">
        <f t="shared" ref="Q168" si="17">P168+R168</f>
        <v>20000</v>
      </c>
      <c r="R168" s="30">
        <v>3333.33</v>
      </c>
    </row>
    <row r="169" spans="1:18" s="32" customFormat="1" ht="13.5" x14ac:dyDescent="0.3">
      <c r="A169" s="32" t="s">
        <v>220</v>
      </c>
      <c r="B169" s="28" t="s">
        <v>20</v>
      </c>
      <c r="C169" s="29" t="s">
        <v>210</v>
      </c>
      <c r="D169" s="29" t="s">
        <v>211</v>
      </c>
      <c r="E169" s="33"/>
      <c r="F169" s="33"/>
      <c r="G169" s="33"/>
      <c r="I169" s="33"/>
      <c r="J169" s="33"/>
      <c r="K169" s="33"/>
      <c r="L169" s="33"/>
      <c r="M169" s="33"/>
      <c r="N169" s="33"/>
      <c r="O169" s="32">
        <v>20833.330000000002</v>
      </c>
      <c r="P169" s="30">
        <f t="shared" si="15"/>
        <v>20833.330000000002</v>
      </c>
      <c r="Q169" s="30">
        <f t="shared" si="16"/>
        <v>25000</v>
      </c>
      <c r="R169" s="30">
        <v>4166.67</v>
      </c>
    </row>
    <row r="170" spans="1:18" s="32" customFormat="1" ht="13.5" x14ac:dyDescent="0.3">
      <c r="A170" s="32" t="s">
        <v>221</v>
      </c>
      <c r="B170" s="28" t="s">
        <v>20</v>
      </c>
      <c r="C170" s="29" t="s">
        <v>210</v>
      </c>
      <c r="D170" s="29" t="s">
        <v>211</v>
      </c>
      <c r="E170" s="33"/>
      <c r="F170" s="33"/>
      <c r="G170" s="33"/>
      <c r="I170" s="33"/>
      <c r="J170" s="33"/>
      <c r="K170" s="33"/>
      <c r="L170" s="33"/>
      <c r="M170" s="33"/>
      <c r="N170" s="33"/>
      <c r="O170" s="32">
        <v>6527.03</v>
      </c>
      <c r="P170" s="30">
        <f t="shared" si="15"/>
        <v>6527.03</v>
      </c>
      <c r="Q170" s="30">
        <f t="shared" si="16"/>
        <v>7832.44</v>
      </c>
      <c r="R170" s="30">
        <v>1305.4100000000001</v>
      </c>
    </row>
    <row r="171" spans="1:18" s="32" customFormat="1" ht="13.5" x14ac:dyDescent="0.3">
      <c r="A171" s="32" t="s">
        <v>228</v>
      </c>
      <c r="B171" s="28" t="s">
        <v>20</v>
      </c>
      <c r="C171" s="29" t="s">
        <v>229</v>
      </c>
      <c r="D171" s="29" t="s">
        <v>69</v>
      </c>
      <c r="E171" s="33"/>
      <c r="F171" s="33"/>
      <c r="G171" s="33"/>
      <c r="I171" s="33"/>
      <c r="J171" s="33"/>
      <c r="K171" s="33"/>
      <c r="L171" s="33"/>
      <c r="M171" s="33">
        <v>360</v>
      </c>
      <c r="N171" s="33"/>
      <c r="P171" s="30">
        <f t="shared" ref="P171:P183" si="18">SUM(E171:O171)</f>
        <v>360</v>
      </c>
      <c r="Q171" s="30">
        <f t="shared" ref="Q171:Q183" si="19">P171+R171</f>
        <v>360</v>
      </c>
      <c r="R171" s="30">
        <v>0</v>
      </c>
    </row>
    <row r="172" spans="1:18" s="32" customFormat="1" ht="13.5" x14ac:dyDescent="0.3">
      <c r="A172" s="32" t="s">
        <v>230</v>
      </c>
      <c r="B172" s="28" t="s">
        <v>20</v>
      </c>
      <c r="C172" s="29" t="s">
        <v>23</v>
      </c>
      <c r="D172" s="29" t="s">
        <v>31</v>
      </c>
      <c r="E172" s="33"/>
      <c r="F172" s="33"/>
      <c r="G172" s="33"/>
      <c r="H172" s="32">
        <v>42.37</v>
      </c>
      <c r="I172" s="33"/>
      <c r="J172" s="33"/>
      <c r="K172" s="33"/>
      <c r="L172" s="33"/>
      <c r="M172" s="33"/>
      <c r="N172" s="33"/>
      <c r="P172" s="30">
        <f t="shared" si="18"/>
        <v>42.37</v>
      </c>
      <c r="Q172" s="30">
        <f t="shared" si="19"/>
        <v>50.839999999999996</v>
      </c>
      <c r="R172" s="30">
        <v>8.4700000000000006</v>
      </c>
    </row>
    <row r="173" spans="1:18" s="32" customFormat="1" ht="13.5" x14ac:dyDescent="0.3">
      <c r="A173" s="32" t="s">
        <v>231</v>
      </c>
      <c r="B173" s="28" t="s">
        <v>20</v>
      </c>
      <c r="C173" s="29" t="s">
        <v>33</v>
      </c>
      <c r="D173" s="29" t="s">
        <v>27</v>
      </c>
      <c r="E173" s="33"/>
      <c r="F173" s="33"/>
      <c r="G173" s="33">
        <v>31.35</v>
      </c>
      <c r="I173" s="33"/>
      <c r="J173" s="33"/>
      <c r="K173" s="33"/>
      <c r="L173" s="33"/>
      <c r="M173" s="33"/>
      <c r="N173" s="33"/>
      <c r="P173" s="30">
        <f t="shared" si="18"/>
        <v>31.35</v>
      </c>
      <c r="Q173" s="30">
        <f t="shared" si="19"/>
        <v>31.35</v>
      </c>
      <c r="R173" s="30">
        <v>0</v>
      </c>
    </row>
    <row r="174" spans="1:18" s="32" customFormat="1" ht="13.5" x14ac:dyDescent="0.3">
      <c r="A174" s="32" t="s">
        <v>231</v>
      </c>
      <c r="B174" s="28" t="s">
        <v>20</v>
      </c>
      <c r="C174" s="29" t="s">
        <v>232</v>
      </c>
      <c r="D174" s="29" t="s">
        <v>233</v>
      </c>
      <c r="E174" s="33"/>
      <c r="F174" s="33"/>
      <c r="G174" s="33"/>
      <c r="I174" s="33"/>
      <c r="J174" s="33"/>
      <c r="K174" s="33"/>
      <c r="L174" s="33"/>
      <c r="M174" s="33">
        <v>200</v>
      </c>
      <c r="N174" s="33"/>
      <c r="P174" s="30">
        <f t="shared" si="18"/>
        <v>200</v>
      </c>
      <c r="Q174" s="30">
        <f t="shared" si="19"/>
        <v>200</v>
      </c>
      <c r="R174" s="30">
        <v>0</v>
      </c>
    </row>
    <row r="175" spans="1:18" s="32" customFormat="1" ht="13.5" x14ac:dyDescent="0.3">
      <c r="A175" s="32" t="s">
        <v>231</v>
      </c>
      <c r="B175" s="28" t="s">
        <v>20</v>
      </c>
      <c r="C175" s="29" t="s">
        <v>15</v>
      </c>
      <c r="D175" s="29" t="s">
        <v>67</v>
      </c>
      <c r="E175" s="33"/>
      <c r="F175" s="33"/>
      <c r="G175" s="33"/>
      <c r="I175" s="33"/>
      <c r="J175" s="33">
        <v>100</v>
      </c>
      <c r="K175" s="33"/>
      <c r="L175" s="33"/>
      <c r="M175" s="33"/>
      <c r="N175" s="33"/>
      <c r="P175" s="30">
        <f t="shared" si="18"/>
        <v>100</v>
      </c>
      <c r="Q175" s="30">
        <f t="shared" si="19"/>
        <v>100</v>
      </c>
      <c r="R175" s="30">
        <v>0</v>
      </c>
    </row>
    <row r="176" spans="1:18" s="32" customFormat="1" ht="13.5" x14ac:dyDescent="0.3">
      <c r="A176" s="32" t="s">
        <v>231</v>
      </c>
      <c r="B176" s="28" t="s">
        <v>20</v>
      </c>
      <c r="C176" s="29" t="s">
        <v>234</v>
      </c>
      <c r="D176" s="29" t="s">
        <v>235</v>
      </c>
      <c r="E176" s="33"/>
      <c r="F176" s="33"/>
      <c r="G176" s="33"/>
      <c r="I176" s="33"/>
      <c r="J176" s="33"/>
      <c r="K176" s="33"/>
      <c r="L176" s="33"/>
      <c r="M176" s="33"/>
      <c r="N176" s="33">
        <v>300</v>
      </c>
      <c r="P176" s="30">
        <f t="shared" si="18"/>
        <v>300</v>
      </c>
      <c r="Q176" s="30">
        <f t="shared" si="19"/>
        <v>360</v>
      </c>
      <c r="R176" s="30">
        <v>60</v>
      </c>
    </row>
    <row r="177" spans="1:18" s="32" customFormat="1" ht="13.5" x14ac:dyDescent="0.3">
      <c r="A177" s="32" t="s">
        <v>231</v>
      </c>
      <c r="B177" s="28" t="s">
        <v>20</v>
      </c>
      <c r="C177" s="29" t="s">
        <v>39</v>
      </c>
      <c r="D177" s="29" t="s">
        <v>65</v>
      </c>
      <c r="E177" s="33"/>
      <c r="F177" s="33"/>
      <c r="G177" s="33"/>
      <c r="I177" s="33">
        <v>30</v>
      </c>
      <c r="J177" s="33"/>
      <c r="K177" s="33"/>
      <c r="L177" s="33"/>
      <c r="M177" s="33"/>
      <c r="N177" s="33"/>
      <c r="P177" s="30">
        <f t="shared" si="18"/>
        <v>30</v>
      </c>
      <c r="Q177" s="30">
        <f t="shared" si="19"/>
        <v>30</v>
      </c>
      <c r="R177" s="30">
        <v>0</v>
      </c>
    </row>
    <row r="178" spans="1:18" s="32" customFormat="1" ht="13.5" x14ac:dyDescent="0.3">
      <c r="A178" s="32" t="s">
        <v>231</v>
      </c>
      <c r="B178" s="28" t="s">
        <v>20</v>
      </c>
      <c r="C178" s="29" t="s">
        <v>58</v>
      </c>
      <c r="D178" s="29" t="s">
        <v>10</v>
      </c>
      <c r="E178" s="33"/>
      <c r="F178" s="33"/>
      <c r="G178" s="33"/>
      <c r="I178" s="33"/>
      <c r="J178" s="33"/>
      <c r="K178" s="33"/>
      <c r="L178" s="33"/>
      <c r="M178" s="33">
        <v>275.95</v>
      </c>
      <c r="N178" s="33"/>
      <c r="P178" s="30">
        <f t="shared" si="18"/>
        <v>275.95</v>
      </c>
      <c r="Q178" s="30">
        <f t="shared" si="19"/>
        <v>331.14</v>
      </c>
      <c r="R178" s="30">
        <v>55.19</v>
      </c>
    </row>
    <row r="179" spans="1:18" s="32" customFormat="1" ht="13.5" x14ac:dyDescent="0.3">
      <c r="A179" s="32" t="s">
        <v>231</v>
      </c>
      <c r="B179" s="28" t="s">
        <v>20</v>
      </c>
      <c r="C179" s="29" t="s">
        <v>38</v>
      </c>
      <c r="D179" s="29" t="s">
        <v>61</v>
      </c>
      <c r="E179" s="33"/>
      <c r="F179" s="33"/>
      <c r="G179" s="33"/>
      <c r="I179" s="33">
        <v>30</v>
      </c>
      <c r="J179" s="33"/>
      <c r="K179" s="33"/>
      <c r="L179" s="33"/>
      <c r="M179" s="33"/>
      <c r="N179" s="33"/>
      <c r="P179" s="30">
        <f t="shared" si="18"/>
        <v>30</v>
      </c>
      <c r="Q179" s="30">
        <f t="shared" si="19"/>
        <v>30</v>
      </c>
      <c r="R179" s="30">
        <v>0</v>
      </c>
    </row>
    <row r="180" spans="1:18" s="32" customFormat="1" ht="13.5" x14ac:dyDescent="0.3">
      <c r="A180" s="32" t="s">
        <v>231</v>
      </c>
      <c r="B180" s="28" t="s">
        <v>20</v>
      </c>
      <c r="C180" s="29" t="s">
        <v>245</v>
      </c>
      <c r="D180" s="29" t="s">
        <v>103</v>
      </c>
      <c r="E180" s="33">
        <v>892.17</v>
      </c>
      <c r="F180" s="33"/>
      <c r="G180" s="33"/>
      <c r="I180" s="33"/>
      <c r="J180" s="33"/>
      <c r="K180" s="33"/>
      <c r="L180" s="33"/>
      <c r="M180" s="33"/>
      <c r="N180" s="33"/>
      <c r="P180" s="30">
        <f t="shared" si="18"/>
        <v>892.17</v>
      </c>
      <c r="Q180" s="30">
        <f t="shared" si="19"/>
        <v>892.17</v>
      </c>
      <c r="R180" s="30">
        <v>0</v>
      </c>
    </row>
    <row r="181" spans="1:18" s="32" customFormat="1" ht="13.5" x14ac:dyDescent="0.3">
      <c r="A181" s="32" t="s">
        <v>231</v>
      </c>
      <c r="B181" s="28" t="s">
        <v>20</v>
      </c>
      <c r="C181" s="29" t="s">
        <v>245</v>
      </c>
      <c r="D181" s="29" t="s">
        <v>103</v>
      </c>
      <c r="E181" s="33">
        <v>378.29</v>
      </c>
      <c r="F181" s="33"/>
      <c r="G181" s="33">
        <v>26</v>
      </c>
      <c r="I181" s="33"/>
      <c r="J181" s="33"/>
      <c r="K181" s="33"/>
      <c r="L181" s="33"/>
      <c r="M181" s="33"/>
      <c r="N181" s="33"/>
      <c r="P181" s="30">
        <f t="shared" si="18"/>
        <v>404.29</v>
      </c>
      <c r="Q181" s="30">
        <f t="shared" si="19"/>
        <v>404.29</v>
      </c>
      <c r="R181" s="30">
        <v>0</v>
      </c>
    </row>
    <row r="182" spans="1:18" s="32" customFormat="1" ht="13.5" x14ac:dyDescent="0.3">
      <c r="A182" s="32" t="s">
        <v>231</v>
      </c>
      <c r="B182" s="28" t="s">
        <v>20</v>
      </c>
      <c r="C182" s="29" t="s">
        <v>245</v>
      </c>
      <c r="D182" s="29" t="s">
        <v>103</v>
      </c>
      <c r="E182" s="33">
        <v>142.76</v>
      </c>
      <c r="F182" s="33"/>
      <c r="G182" s="33"/>
      <c r="I182" s="33"/>
      <c r="J182" s="33"/>
      <c r="K182" s="33"/>
      <c r="L182" s="33"/>
      <c r="M182" s="33"/>
      <c r="N182" s="33"/>
      <c r="P182" s="30">
        <f t="shared" si="18"/>
        <v>142.76</v>
      </c>
      <c r="Q182" s="30">
        <f t="shared" si="19"/>
        <v>142.76</v>
      </c>
      <c r="R182" s="30">
        <v>0</v>
      </c>
    </row>
    <row r="183" spans="1:18" s="32" customFormat="1" ht="13.5" x14ac:dyDescent="0.3">
      <c r="A183" s="32" t="s">
        <v>236</v>
      </c>
      <c r="B183" s="28" t="s">
        <v>30</v>
      </c>
      <c r="C183" s="29" t="s">
        <v>63</v>
      </c>
      <c r="D183" s="29" t="s">
        <v>64</v>
      </c>
      <c r="E183" s="33"/>
      <c r="F183" s="33"/>
      <c r="G183" s="33"/>
      <c r="I183" s="33"/>
      <c r="J183" s="33"/>
      <c r="K183" s="33"/>
      <c r="L183" s="33"/>
      <c r="M183" s="33"/>
      <c r="N183" s="33"/>
      <c r="O183" s="32">
        <v>18</v>
      </c>
      <c r="P183" s="30">
        <f t="shared" si="18"/>
        <v>18</v>
      </c>
      <c r="Q183" s="30">
        <f t="shared" si="19"/>
        <v>18</v>
      </c>
      <c r="R183" s="30">
        <v>0</v>
      </c>
    </row>
    <row r="184" spans="1:18" s="32" customFormat="1" ht="13.5" x14ac:dyDescent="0.3">
      <c r="B184" s="28"/>
      <c r="C184" s="29"/>
      <c r="D184" s="29"/>
      <c r="E184" s="33"/>
      <c r="F184" s="33"/>
      <c r="G184" s="33"/>
      <c r="I184" s="33"/>
      <c r="J184" s="33"/>
      <c r="K184" s="33"/>
      <c r="L184" s="33"/>
      <c r="M184" s="33"/>
      <c r="N184" s="33"/>
      <c r="P184" s="30"/>
      <c r="Q184" s="30"/>
      <c r="R184" s="30"/>
    </row>
    <row r="185" spans="1:18" s="34" customFormat="1" ht="13.5" x14ac:dyDescent="0.3">
      <c r="B185" s="35"/>
      <c r="E185" s="36">
        <f>SUM(E6:E184)</f>
        <v>23766.93</v>
      </c>
      <c r="F185" s="36">
        <f t="shared" ref="F185:R185" si="20">SUM(F6:F184)</f>
        <v>166.09</v>
      </c>
      <c r="G185" s="36">
        <f t="shared" si="20"/>
        <v>3013.5100000000011</v>
      </c>
      <c r="H185" s="36">
        <f t="shared" si="20"/>
        <v>540.89</v>
      </c>
      <c r="I185" s="36">
        <f t="shared" si="20"/>
        <v>502</v>
      </c>
      <c r="J185" s="36">
        <f t="shared" si="20"/>
        <v>1100</v>
      </c>
      <c r="K185" s="36">
        <f t="shared" si="20"/>
        <v>5172.83</v>
      </c>
      <c r="L185" s="36">
        <f t="shared" si="20"/>
        <v>5313.48</v>
      </c>
      <c r="M185" s="36">
        <f t="shared" si="20"/>
        <v>8196.0600000000013</v>
      </c>
      <c r="N185" s="36">
        <f t="shared" si="20"/>
        <v>2216.6</v>
      </c>
      <c r="O185" s="36">
        <f t="shared" si="20"/>
        <v>176176.09</v>
      </c>
      <c r="P185" s="36">
        <f t="shared" si="20"/>
        <v>226164.46000000002</v>
      </c>
      <c r="Q185" s="36">
        <f t="shared" si="20"/>
        <v>262545.60000000003</v>
      </c>
      <c r="R185" s="36">
        <f t="shared" si="20"/>
        <v>36381.140000000007</v>
      </c>
    </row>
    <row r="186" spans="1:18" s="32" customFormat="1" ht="13.5" x14ac:dyDescent="0.3">
      <c r="B186" s="3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Q186" s="34">
        <f>P185+R185</f>
        <v>262545.60000000003</v>
      </c>
    </row>
    <row r="187" spans="1:18" s="32" customFormat="1" ht="13.5" x14ac:dyDescent="0.3">
      <c r="B187" s="35"/>
      <c r="E187" s="33"/>
      <c r="F187" s="33"/>
      <c r="G187" s="33"/>
      <c r="H187" s="33"/>
      <c r="I187" s="33"/>
      <c r="J187" s="33"/>
      <c r="K187" s="33"/>
      <c r="L187" s="33"/>
      <c r="M187" s="33"/>
      <c r="N187" s="33"/>
    </row>
    <row r="188" spans="1:18" s="32" customFormat="1" ht="13.5" x14ac:dyDescent="0.3">
      <c r="B188" s="35"/>
      <c r="E188" s="33"/>
      <c r="F188" s="33"/>
      <c r="G188" s="33"/>
      <c r="H188" s="33"/>
      <c r="I188" s="33"/>
      <c r="J188" s="33"/>
      <c r="K188" s="33"/>
      <c r="L188" s="33"/>
      <c r="M188" s="33"/>
      <c r="N188" s="33"/>
    </row>
    <row r="189" spans="1:18" s="32" customFormat="1" ht="13.5" x14ac:dyDescent="0.3">
      <c r="B189" s="35"/>
      <c r="E189" s="33"/>
      <c r="F189" s="33"/>
      <c r="G189" s="33"/>
      <c r="H189" s="33"/>
      <c r="I189" s="33"/>
      <c r="J189" s="33"/>
      <c r="K189" s="33"/>
      <c r="L189" s="33"/>
      <c r="M189" s="33"/>
      <c r="N189" s="33"/>
    </row>
    <row r="190" spans="1:18" s="32" customFormat="1" ht="13.5" x14ac:dyDescent="0.3">
      <c r="B190" s="35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8" s="32" customFormat="1" ht="13.5" x14ac:dyDescent="0.3">
      <c r="B191" s="35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8" s="32" customFormat="1" ht="13.5" x14ac:dyDescent="0.3">
      <c r="B192" s="35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21" s="32" customFormat="1" ht="13.5" x14ac:dyDescent="0.3">
      <c r="B193" s="35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21" s="32" customFormat="1" ht="13.5" x14ac:dyDescent="0.3">
      <c r="B194" s="35"/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1:21" s="32" customFormat="1" ht="13.5" x14ac:dyDescent="0.3">
      <c r="B195" s="35"/>
      <c r="E195" s="33"/>
      <c r="F195" s="33"/>
      <c r="G195" s="33"/>
      <c r="H195" s="33"/>
      <c r="I195" s="33"/>
      <c r="J195" s="33"/>
      <c r="K195" s="33"/>
      <c r="L195" s="33"/>
      <c r="M195" s="33"/>
      <c r="N195" s="33"/>
    </row>
    <row r="196" spans="1:21" s="32" customFormat="1" ht="13.5" x14ac:dyDescent="0.3">
      <c r="B196" s="35"/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1:21" s="32" customFormat="1" ht="13.5" x14ac:dyDescent="0.3">
      <c r="B197" s="35"/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1:21" s="32" customFormat="1" ht="13.5" x14ac:dyDescent="0.3">
      <c r="B198" s="35"/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1:21" s="32" customFormat="1" ht="13.5" x14ac:dyDescent="0.3">
      <c r="B199" s="35"/>
      <c r="E199" s="33"/>
      <c r="F199" s="33"/>
      <c r="G199" s="33"/>
      <c r="H199" s="33"/>
      <c r="I199" s="33"/>
      <c r="J199" s="33"/>
      <c r="K199" s="33"/>
      <c r="L199" s="33"/>
      <c r="M199" s="33"/>
      <c r="N199" s="33"/>
    </row>
    <row r="200" spans="1:21" s="32" customFormat="1" ht="13.5" x14ac:dyDescent="0.3">
      <c r="B200" s="35"/>
      <c r="E200" s="33"/>
      <c r="F200" s="33"/>
      <c r="G200" s="33"/>
      <c r="H200" s="33"/>
      <c r="I200" s="33"/>
      <c r="J200" s="33"/>
      <c r="K200" s="33"/>
      <c r="L200" s="33"/>
      <c r="M200" s="33"/>
      <c r="N200" s="33"/>
    </row>
    <row r="201" spans="1:21" s="32" customFormat="1" ht="13.5" x14ac:dyDescent="0.3">
      <c r="B201" s="35"/>
      <c r="E201" s="33"/>
      <c r="F201" s="33"/>
      <c r="G201" s="33"/>
      <c r="H201" s="33"/>
      <c r="I201" s="33"/>
      <c r="J201" s="33"/>
      <c r="K201" s="33"/>
      <c r="L201" s="33"/>
      <c r="M201" s="33"/>
      <c r="N201" s="33"/>
    </row>
    <row r="202" spans="1:21" ht="13.5" x14ac:dyDescent="0.3">
      <c r="A202" s="32"/>
      <c r="B202" s="35"/>
      <c r="C202" s="32"/>
      <c r="D202" s="3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2"/>
      <c r="P202" s="32"/>
      <c r="Q202" s="32"/>
      <c r="R202" s="32"/>
      <c r="S202" s="32"/>
      <c r="T202" s="32"/>
      <c r="U202" s="32"/>
    </row>
    <row r="203" spans="1:21" ht="13.5" x14ac:dyDescent="0.3">
      <c r="A203" s="32"/>
      <c r="B203" s="35"/>
      <c r="C203" s="32"/>
      <c r="D203" s="3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2"/>
      <c r="P203" s="32"/>
      <c r="Q203" s="32"/>
      <c r="R203" s="32"/>
      <c r="S203" s="32"/>
      <c r="T203" s="32"/>
      <c r="U203" s="32"/>
    </row>
    <row r="204" spans="1:21" ht="13.5" x14ac:dyDescent="0.3">
      <c r="A204" s="32"/>
      <c r="B204" s="35"/>
      <c r="C204" s="32"/>
      <c r="D204" s="32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2"/>
      <c r="P204" s="32"/>
      <c r="Q204" s="32"/>
      <c r="R204" s="32"/>
      <c r="S204" s="32"/>
      <c r="T204" s="32"/>
      <c r="U204" s="32"/>
    </row>
    <row r="205" spans="1:21" ht="13.5" x14ac:dyDescent="0.3">
      <c r="A205" s="32"/>
      <c r="B205" s="35"/>
      <c r="C205" s="32"/>
      <c r="D205" s="32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2"/>
      <c r="P205" s="32"/>
      <c r="Q205" s="32"/>
      <c r="R205" s="32"/>
      <c r="S205" s="32"/>
      <c r="T205" s="32"/>
      <c r="U205" s="32"/>
    </row>
    <row r="206" spans="1:21" ht="13.5" x14ac:dyDescent="0.3">
      <c r="A206" s="32"/>
      <c r="B206" s="35"/>
      <c r="C206" s="32"/>
      <c r="D206" s="32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2"/>
      <c r="P206" s="32"/>
      <c r="Q206" s="32"/>
      <c r="R206" s="32"/>
      <c r="S206" s="32"/>
      <c r="T206" s="32"/>
      <c r="U206" s="32"/>
    </row>
    <row r="207" spans="1:21" ht="13.5" x14ac:dyDescent="0.3">
      <c r="A207" s="32"/>
      <c r="B207" s="35"/>
      <c r="C207" s="32"/>
      <c r="D207" s="32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2"/>
      <c r="P207" s="32"/>
      <c r="Q207" s="32"/>
      <c r="R207" s="32"/>
      <c r="S207" s="32"/>
      <c r="T207" s="32"/>
      <c r="U207" s="32"/>
    </row>
    <row r="208" spans="1:21" ht="13.5" x14ac:dyDescent="0.3">
      <c r="A208" s="32"/>
      <c r="B208" s="35"/>
      <c r="C208" s="32"/>
      <c r="D208" s="32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2"/>
      <c r="P208" s="32"/>
      <c r="Q208" s="32"/>
      <c r="R208" s="32"/>
      <c r="S208" s="32"/>
      <c r="T208" s="32"/>
      <c r="U208" s="32"/>
    </row>
    <row r="209" spans="1:21" ht="13.5" x14ac:dyDescent="0.3">
      <c r="A209" s="32"/>
      <c r="B209" s="35"/>
      <c r="C209" s="32"/>
      <c r="D209" s="32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2"/>
      <c r="P209" s="32"/>
      <c r="Q209" s="32"/>
      <c r="R209" s="32"/>
      <c r="S209" s="32"/>
      <c r="T209" s="32"/>
      <c r="U209" s="32"/>
    </row>
    <row r="210" spans="1:21" ht="13.5" x14ac:dyDescent="0.3">
      <c r="A210" s="32"/>
      <c r="B210" s="35"/>
      <c r="C210" s="32"/>
      <c r="D210" s="32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2"/>
      <c r="P210" s="32"/>
      <c r="Q210" s="32"/>
      <c r="R210" s="32"/>
      <c r="S210" s="32"/>
      <c r="T210" s="32"/>
      <c r="U210" s="32"/>
    </row>
    <row r="211" spans="1:21" ht="13.5" x14ac:dyDescent="0.3">
      <c r="A211" s="32"/>
      <c r="B211" s="35"/>
      <c r="C211" s="32"/>
      <c r="D211" s="32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2"/>
      <c r="P211" s="32"/>
      <c r="Q211" s="32"/>
      <c r="R211" s="32"/>
      <c r="S211" s="32"/>
      <c r="T211" s="32"/>
      <c r="U211" s="32"/>
    </row>
    <row r="212" spans="1:21" ht="13.5" x14ac:dyDescent="0.3">
      <c r="A212" s="32"/>
      <c r="B212" s="35"/>
      <c r="C212" s="32"/>
      <c r="D212" s="32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2"/>
      <c r="P212" s="32"/>
      <c r="Q212" s="32"/>
      <c r="R212" s="32"/>
      <c r="S212" s="32"/>
      <c r="T212" s="32"/>
      <c r="U212" s="32"/>
    </row>
  </sheetData>
  <mergeCells count="1">
    <mergeCell ref="A1:R1"/>
  </mergeCells>
  <pageMargins left="0.7" right="0.7" top="0.75" bottom="0.75" header="0.3" footer="0.3"/>
  <pageSetup paperSize="9" orientation="landscape" horizontalDpi="4294967293" verticalDpi="0" r:id="rId1"/>
  <rowBreaks count="2" manualBreakCount="2">
    <brk id="32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338C-D1BB-4BD8-88A0-61C0C09F9428}">
  <dimension ref="A1:M35"/>
  <sheetViews>
    <sheetView workbookViewId="0">
      <selection activeCell="N6" sqref="N6"/>
    </sheetView>
  </sheetViews>
  <sheetFormatPr defaultRowHeight="15" x14ac:dyDescent="0.25"/>
  <cols>
    <col min="6" max="6" width="11.42578125" customWidth="1"/>
    <col min="8" max="8" width="13.42578125" customWidth="1"/>
  </cols>
  <sheetData>
    <row r="1" spans="1:9" ht="23.25" x14ac:dyDescent="0.35">
      <c r="A1" s="60" t="s">
        <v>116</v>
      </c>
      <c r="B1" s="61"/>
      <c r="C1" s="61"/>
      <c r="D1" s="61"/>
      <c r="E1" s="61"/>
      <c r="F1" s="61"/>
      <c r="G1" s="61"/>
      <c r="H1" s="61"/>
      <c r="I1" s="62"/>
    </row>
    <row r="2" spans="1:9" x14ac:dyDescent="0.25">
      <c r="A2" s="42"/>
      <c r="B2" s="43"/>
      <c r="C2" s="43"/>
      <c r="D2" s="43"/>
      <c r="E2" s="43"/>
      <c r="F2" s="43"/>
      <c r="G2" s="43"/>
      <c r="H2" s="51"/>
      <c r="I2" s="44"/>
    </row>
    <row r="3" spans="1:9" x14ac:dyDescent="0.25">
      <c r="A3" s="16" t="s">
        <v>117</v>
      </c>
      <c r="C3" t="s">
        <v>118</v>
      </c>
      <c r="H3" s="6" t="s">
        <v>119</v>
      </c>
      <c r="I3" s="15" t="s">
        <v>244</v>
      </c>
    </row>
    <row r="4" spans="1:9" x14ac:dyDescent="0.25">
      <c r="A4" s="16"/>
      <c r="H4" s="6"/>
      <c r="I4" s="15"/>
    </row>
    <row r="5" spans="1:9" x14ac:dyDescent="0.25">
      <c r="A5" s="16"/>
      <c r="H5" s="6"/>
      <c r="I5" s="15"/>
    </row>
    <row r="6" spans="1:9" x14ac:dyDescent="0.25">
      <c r="A6" s="16" t="s">
        <v>120</v>
      </c>
      <c r="C6" t="s">
        <v>242</v>
      </c>
      <c r="H6" s="6" t="s">
        <v>4</v>
      </c>
      <c r="I6" s="15" t="s">
        <v>243</v>
      </c>
    </row>
    <row r="7" spans="1:9" x14ac:dyDescent="0.25">
      <c r="A7" s="14"/>
      <c r="H7" s="3"/>
      <c r="I7" s="15"/>
    </row>
    <row r="8" spans="1:9" x14ac:dyDescent="0.25">
      <c r="A8" s="17"/>
      <c r="B8" s="18"/>
      <c r="C8" s="18"/>
      <c r="D8" s="18"/>
      <c r="E8" s="18"/>
      <c r="F8" s="18"/>
      <c r="G8" s="18"/>
      <c r="H8" s="52"/>
      <c r="I8" s="19"/>
    </row>
    <row r="9" spans="1:9" ht="18.75" x14ac:dyDescent="0.3">
      <c r="A9" s="63" t="s">
        <v>237</v>
      </c>
      <c r="B9" s="64"/>
      <c r="C9" s="64"/>
      <c r="D9" s="64"/>
      <c r="E9" s="64"/>
      <c r="F9" s="64"/>
      <c r="G9" s="64"/>
      <c r="H9" s="64"/>
      <c r="I9" s="65"/>
    </row>
    <row r="10" spans="1:9" x14ac:dyDescent="0.25">
      <c r="A10" s="14"/>
      <c r="H10" s="3"/>
      <c r="I10" s="15"/>
    </row>
    <row r="11" spans="1:9" x14ac:dyDescent="0.25">
      <c r="A11" s="14" t="s">
        <v>121</v>
      </c>
      <c r="H11" s="3">
        <v>76607.88</v>
      </c>
      <c r="I11" s="15"/>
    </row>
    <row r="12" spans="1:9" x14ac:dyDescent="0.25">
      <c r="A12" s="14"/>
      <c r="H12" s="3"/>
      <c r="I12" s="15"/>
    </row>
    <row r="13" spans="1:9" x14ac:dyDescent="0.25">
      <c r="A13" s="16" t="s">
        <v>122</v>
      </c>
      <c r="H13" s="3"/>
      <c r="I13" s="15"/>
    </row>
    <row r="14" spans="1:9" x14ac:dyDescent="0.25">
      <c r="A14" s="14" t="s">
        <v>239</v>
      </c>
      <c r="H14" s="18">
        <v>187016.39</v>
      </c>
      <c r="I14" s="15"/>
    </row>
    <row r="15" spans="1:9" x14ac:dyDescent="0.25">
      <c r="A15" s="14"/>
      <c r="H15" s="3"/>
      <c r="I15" s="15"/>
    </row>
    <row r="16" spans="1:9" x14ac:dyDescent="0.25">
      <c r="A16" s="14"/>
      <c r="H16" s="3">
        <f>H14+H11</f>
        <v>263624.27</v>
      </c>
      <c r="I16" s="15"/>
    </row>
    <row r="17" spans="1:13" x14ac:dyDescent="0.25">
      <c r="A17" s="16" t="s">
        <v>123</v>
      </c>
      <c r="H17" s="3"/>
      <c r="I17" s="15"/>
    </row>
    <row r="18" spans="1:13" x14ac:dyDescent="0.25">
      <c r="A18" s="14" t="s">
        <v>240</v>
      </c>
      <c r="H18" s="52">
        <v>262545.59999999998</v>
      </c>
      <c r="I18" s="15"/>
    </row>
    <row r="19" spans="1:13" x14ac:dyDescent="0.25">
      <c r="A19" s="14"/>
      <c r="H19" s="3"/>
      <c r="I19" s="15"/>
    </row>
    <row r="20" spans="1:13" x14ac:dyDescent="0.25">
      <c r="A20" s="14"/>
      <c r="H20" s="3"/>
      <c r="I20" s="15"/>
    </row>
    <row r="21" spans="1:13" x14ac:dyDescent="0.25">
      <c r="A21" s="16" t="s">
        <v>241</v>
      </c>
      <c r="H21" s="6">
        <f>H16-H18</f>
        <v>1078.6700000000419</v>
      </c>
      <c r="I21" s="15"/>
    </row>
    <row r="22" spans="1:13" x14ac:dyDescent="0.25">
      <c r="A22" s="17"/>
      <c r="B22" s="18"/>
      <c r="C22" s="18"/>
      <c r="D22" s="18"/>
      <c r="E22" s="18"/>
      <c r="F22" s="18"/>
      <c r="G22" s="18"/>
      <c r="H22" s="52"/>
      <c r="I22" s="19"/>
    </row>
    <row r="23" spans="1:13" x14ac:dyDescent="0.25">
      <c r="A23" s="40"/>
      <c r="B23" s="38"/>
      <c r="C23" s="38"/>
      <c r="D23" s="38"/>
      <c r="E23" s="38"/>
      <c r="F23" s="38"/>
      <c r="G23" s="38"/>
      <c r="H23" s="20"/>
      <c r="I23" s="39"/>
    </row>
    <row r="24" spans="1:13" x14ac:dyDescent="0.25">
      <c r="A24" s="16" t="s">
        <v>238</v>
      </c>
      <c r="H24" s="3"/>
      <c r="I24" s="15"/>
    </row>
    <row r="25" spans="1:13" x14ac:dyDescent="0.25">
      <c r="A25" s="14"/>
      <c r="H25" s="3"/>
      <c r="I25" s="15"/>
    </row>
    <row r="26" spans="1:13" x14ac:dyDescent="0.25">
      <c r="A26" s="14" t="s">
        <v>124</v>
      </c>
      <c r="F26" s="53">
        <v>1078.4100000000001</v>
      </c>
      <c r="H26" s="3"/>
      <c r="I26" s="15"/>
    </row>
    <row r="27" spans="1:13" x14ac:dyDescent="0.25">
      <c r="A27" s="14" t="s">
        <v>125</v>
      </c>
      <c r="F27" s="3">
        <v>0.26</v>
      </c>
      <c r="H27" s="52"/>
      <c r="I27" s="15"/>
    </row>
    <row r="28" spans="1:13" x14ac:dyDescent="0.25">
      <c r="A28" s="14"/>
      <c r="H28" s="6">
        <f>SUM(F25:F28)</f>
        <v>1078.67</v>
      </c>
      <c r="I28" s="15"/>
    </row>
    <row r="29" spans="1:13" x14ac:dyDescent="0.25">
      <c r="A29" s="14"/>
      <c r="H29" s="3"/>
      <c r="I29" s="15"/>
    </row>
    <row r="30" spans="1:13" x14ac:dyDescent="0.25">
      <c r="A30" s="14" t="s">
        <v>179</v>
      </c>
      <c r="H30" s="3">
        <v>0</v>
      </c>
      <c r="I30" s="15"/>
    </row>
    <row r="31" spans="1:13" x14ac:dyDescent="0.25">
      <c r="A31" s="14"/>
      <c r="H31" s="3"/>
      <c r="I31" s="15"/>
      <c r="M31" s="3"/>
    </row>
    <row r="32" spans="1:13" x14ac:dyDescent="0.25">
      <c r="A32" s="14" t="s">
        <v>126</v>
      </c>
      <c r="H32" s="52">
        <v>0</v>
      </c>
      <c r="I32" s="15"/>
      <c r="M32" s="3"/>
    </row>
    <row r="33" spans="1:9" x14ac:dyDescent="0.25">
      <c r="A33" s="14"/>
      <c r="H33" s="3"/>
      <c r="I33" s="15"/>
    </row>
    <row r="34" spans="1:9" x14ac:dyDescent="0.25">
      <c r="A34" s="16" t="s">
        <v>127</v>
      </c>
      <c r="B34" s="5"/>
      <c r="C34" s="5"/>
      <c r="D34" s="5"/>
      <c r="E34" s="5"/>
      <c r="F34" s="5"/>
      <c r="G34" s="5"/>
      <c r="H34" s="6">
        <f>H28-H30</f>
        <v>1078.67</v>
      </c>
      <c r="I34" s="41"/>
    </row>
    <row r="35" spans="1:9" x14ac:dyDescent="0.25">
      <c r="A35" s="17"/>
      <c r="B35" s="18"/>
      <c r="C35" s="18"/>
      <c r="D35" s="18"/>
      <c r="E35" s="18"/>
      <c r="F35" s="18"/>
      <c r="G35" s="18"/>
      <c r="H35" s="52"/>
      <c r="I35" s="19"/>
    </row>
  </sheetData>
  <mergeCells count="2">
    <mergeCell ref="A1:I1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Receipts 2022-2023</vt:lpstr>
      <vt:lpstr>Payments 2022-2023</vt:lpstr>
      <vt:lpstr>Reconciliation 31.03.23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Skinner</dc:creator>
  <cp:lastModifiedBy>Brenzett Parish Council</cp:lastModifiedBy>
  <cp:lastPrinted>2023-07-05T15:52:31Z</cp:lastPrinted>
  <dcterms:created xsi:type="dcterms:W3CDTF">2020-10-28T10:01:47Z</dcterms:created>
  <dcterms:modified xsi:type="dcterms:W3CDTF">2023-07-06T09:33:59Z</dcterms:modified>
</cp:coreProperties>
</file>